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tric\NVJ\2020_2021\Excel-Spielpläne_Vorlagen\"/>
    </mc:Choice>
  </mc:AlternateContent>
  <xr:revisionPtr revIDLastSave="0" documentId="8_{90E1B337-981E-4CDE-B2AD-5D1E4D3E6ED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L" sheetId="1" r:id="rId1"/>
    <sheet name="Tabelle" sheetId="2" r:id="rId2"/>
    <sheet name="Punkte" sheetId="3" r:id="rId3"/>
  </sheets>
  <definedNames>
    <definedName name="fuenfer">Punkte!$C$19:$C$23</definedName>
    <definedName name="ligen">Punkte!$B$35:$B$37</definedName>
  </definedNames>
  <calcPr calcId="181029" concurrentCalc="0"/>
</workbook>
</file>

<file path=xl/calcChain.xml><?xml version="1.0" encoding="utf-8"?>
<calcChain xmlns="http://schemas.openxmlformats.org/spreadsheetml/2006/main">
  <c r="C3" i="3" l="1"/>
  <c r="D3" i="3"/>
  <c r="Y16" i="1"/>
  <c r="Y19" i="1"/>
  <c r="Y22" i="1"/>
  <c r="Y24" i="1"/>
  <c r="L4" i="2"/>
  <c r="W16" i="1"/>
  <c r="W19" i="1"/>
  <c r="W22" i="1"/>
  <c r="W24" i="1"/>
  <c r="J4" i="2"/>
  <c r="S4" i="2"/>
  <c r="W15" i="1"/>
  <c r="Y25" i="1"/>
  <c r="Y26" i="1"/>
  <c r="L5" i="2"/>
  <c r="W25" i="1"/>
  <c r="W26" i="1"/>
  <c r="Y15" i="1"/>
  <c r="J5" i="2"/>
  <c r="S5" i="2"/>
  <c r="Y18" i="1"/>
  <c r="Y23" i="1"/>
  <c r="L6" i="2"/>
  <c r="W18" i="1"/>
  <c r="W23" i="1"/>
  <c r="J6" i="2"/>
  <c r="S6" i="2"/>
  <c r="W17" i="1"/>
  <c r="L7" i="2"/>
  <c r="Y17" i="1"/>
  <c r="J7" i="2"/>
  <c r="S7" i="2"/>
  <c r="L8" i="2"/>
  <c r="J8" i="2"/>
  <c r="S8" i="2"/>
  <c r="V4" i="2"/>
  <c r="H4" i="2"/>
  <c r="F4" i="2"/>
  <c r="R4" i="2"/>
  <c r="H5" i="2"/>
  <c r="F5" i="2"/>
  <c r="R5" i="2"/>
  <c r="H6" i="2"/>
  <c r="F6" i="2"/>
  <c r="R6" i="2"/>
  <c r="H7" i="2"/>
  <c r="F7" i="2"/>
  <c r="R7" i="2"/>
  <c r="H8" i="2"/>
  <c r="F8" i="2"/>
  <c r="R8" i="2"/>
  <c r="U4" i="2"/>
  <c r="AA16" i="1"/>
  <c r="AA19" i="1"/>
  <c r="AA22" i="1"/>
  <c r="AA24" i="1"/>
  <c r="N4" i="2"/>
  <c r="AC15" i="1"/>
  <c r="AC16" i="1"/>
  <c r="AA25" i="1"/>
  <c r="AA26" i="1"/>
  <c r="N5" i="2"/>
  <c r="AA18" i="1"/>
  <c r="AA23" i="1"/>
  <c r="AC24" i="1"/>
  <c r="AC26" i="1"/>
  <c r="N6" i="2"/>
  <c r="AC17" i="1"/>
  <c r="AC22" i="1"/>
  <c r="AC23" i="1"/>
  <c r="AC25" i="1"/>
  <c r="N7" i="2"/>
  <c r="AA15" i="1"/>
  <c r="AA17" i="1"/>
  <c r="AC18" i="1"/>
  <c r="AC19" i="1"/>
  <c r="N8" i="2"/>
  <c r="T4" i="2"/>
  <c r="W4" i="2"/>
  <c r="V5" i="2"/>
  <c r="U5" i="2"/>
  <c r="T5" i="2"/>
  <c r="W5" i="2"/>
  <c r="V6" i="2"/>
  <c r="U6" i="2"/>
  <c r="T6" i="2"/>
  <c r="W6" i="2"/>
  <c r="V7" i="2"/>
  <c r="U7" i="2"/>
  <c r="T7" i="2"/>
  <c r="W7" i="2"/>
  <c r="V8" i="2"/>
  <c r="U8" i="2"/>
  <c r="T8" i="2"/>
  <c r="W8" i="2"/>
  <c r="B4" i="2"/>
  <c r="B5" i="2"/>
  <c r="E8" i="1"/>
  <c r="D5" i="2"/>
  <c r="AO27" i="1"/>
  <c r="B6" i="2"/>
  <c r="B7" i="2"/>
  <c r="B8" i="2"/>
  <c r="E9" i="1"/>
  <c r="D6" i="2"/>
  <c r="E10" i="1"/>
  <c r="D7" i="2"/>
  <c r="D34" i="1"/>
  <c r="AA27" i="1"/>
  <c r="H11" i="1"/>
  <c r="E11" i="1"/>
  <c r="D8" i="2"/>
  <c r="D33" i="1"/>
  <c r="H10" i="1"/>
  <c r="E7" i="1"/>
  <c r="D4" i="2"/>
  <c r="D32" i="1"/>
  <c r="H9" i="1"/>
  <c r="D31" i="1"/>
  <c r="H8" i="1"/>
  <c r="D30" i="1"/>
  <c r="H7" i="1"/>
  <c r="P5" i="2"/>
  <c r="P6" i="2"/>
  <c r="S34" i="1"/>
  <c r="P8" i="2"/>
  <c r="P7" i="2"/>
  <c r="S33" i="1"/>
  <c r="P4" i="2"/>
  <c r="S32" i="1"/>
  <c r="S31" i="1"/>
  <c r="S30" i="1"/>
  <c r="Q34" i="1"/>
  <c r="Q33" i="1"/>
  <c r="Q32" i="1"/>
  <c r="Q31" i="1"/>
  <c r="Q30" i="1"/>
  <c r="N34" i="1"/>
  <c r="N33" i="1"/>
  <c r="N32" i="1"/>
  <c r="N31" i="1"/>
  <c r="N30" i="1"/>
  <c r="K34" i="1"/>
  <c r="K33" i="1"/>
  <c r="K32" i="1"/>
  <c r="K31" i="1"/>
  <c r="K30" i="1"/>
  <c r="I34" i="1"/>
  <c r="I33" i="1"/>
  <c r="I32" i="1"/>
  <c r="I31" i="1"/>
  <c r="I30" i="1"/>
  <c r="G34" i="1"/>
  <c r="G33" i="1"/>
  <c r="G32" i="1"/>
  <c r="G31" i="1"/>
  <c r="G30" i="1"/>
  <c r="D26" i="1"/>
  <c r="B26" i="1"/>
  <c r="D19" i="1"/>
  <c r="B19" i="1"/>
  <c r="D25" i="1"/>
  <c r="B25" i="1"/>
  <c r="D18" i="1"/>
  <c r="B18" i="1"/>
  <c r="D24" i="1"/>
  <c r="D17" i="1"/>
  <c r="B17" i="1"/>
  <c r="D23" i="1"/>
  <c r="B23" i="1"/>
  <c r="D16" i="1"/>
  <c r="B22" i="1"/>
  <c r="D15" i="1"/>
  <c r="B15" i="1"/>
  <c r="D30" i="3"/>
  <c r="E6" i="3"/>
  <c r="D22" i="1"/>
  <c r="E7" i="3"/>
  <c r="B16" i="1"/>
  <c r="E8" i="3"/>
  <c r="E9" i="3"/>
  <c r="E10" i="3"/>
  <c r="B24" i="1"/>
  <c r="E11" i="3"/>
  <c r="E12" i="3"/>
  <c r="E13" i="3"/>
  <c r="E14" i="3"/>
  <c r="E1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E30" i="3"/>
  <c r="D19" i="3"/>
  <c r="D20" i="3"/>
  <c r="D21" i="3"/>
  <c r="D22" i="3"/>
  <c r="F3" i="3"/>
  <c r="E19" i="3"/>
  <c r="G3" i="3"/>
  <c r="E20" i="3"/>
  <c r="H3" i="3"/>
  <c r="E21" i="3"/>
  <c r="I3" i="3"/>
  <c r="E22" i="3"/>
  <c r="D23" i="3"/>
  <c r="J3" i="3"/>
  <c r="E23" i="3"/>
  <c r="F30" i="3"/>
  <c r="G30" i="3"/>
  <c r="D29" i="3"/>
  <c r="E29" i="3"/>
  <c r="F29" i="3"/>
  <c r="G29" i="3"/>
  <c r="D28" i="3"/>
  <c r="E28" i="3"/>
  <c r="F28" i="3"/>
  <c r="G28" i="3"/>
  <c r="D27" i="3"/>
  <c r="E27" i="3"/>
  <c r="F27" i="3"/>
  <c r="G27" i="3"/>
  <c r="D26" i="3"/>
  <c r="E26" i="3"/>
  <c r="F26" i="3"/>
  <c r="G26" i="3"/>
  <c r="D15" i="3"/>
  <c r="D14" i="3"/>
  <c r="D13" i="3"/>
  <c r="D12" i="3"/>
  <c r="D11" i="3"/>
  <c r="D10" i="3"/>
  <c r="D9" i="3"/>
  <c r="D8" i="3"/>
  <c r="D7" i="3"/>
  <c r="D6" i="3"/>
  <c r="K3" i="3"/>
  <c r="E3" i="3"/>
  <c r="O11" i="1"/>
  <c r="O10" i="1"/>
  <c r="O9" i="1"/>
  <c r="O8" i="1"/>
  <c r="O7" i="1"/>
</calcChain>
</file>

<file path=xl/sharedStrings.xml><?xml version="1.0" encoding="utf-8"?>
<sst xmlns="http://schemas.openxmlformats.org/spreadsheetml/2006/main" count="219" uniqueCount="102">
  <si>
    <t>VL</t>
  </si>
  <si>
    <t>Austragungsort:</t>
  </si>
  <si>
    <t>Datum:</t>
  </si>
  <si>
    <t>Halle:</t>
  </si>
  <si>
    <t>Übern. Rangliste</t>
  </si>
  <si>
    <t>Pool</t>
  </si>
  <si>
    <t>Setzliste</t>
  </si>
  <si>
    <t>Tabelle</t>
  </si>
  <si>
    <t>Pkt.</t>
  </si>
  <si>
    <t>A(1)</t>
  </si>
  <si>
    <t>1.</t>
  </si>
  <si>
    <t>A(2)</t>
  </si>
  <si>
    <t>2.</t>
  </si>
  <si>
    <t>A(3)</t>
  </si>
  <si>
    <t>3.</t>
  </si>
  <si>
    <t>A(4)</t>
  </si>
  <si>
    <t>4.</t>
  </si>
  <si>
    <t>A(5)</t>
  </si>
  <si>
    <t>5.</t>
  </si>
  <si>
    <t>Feld 1</t>
  </si>
  <si>
    <t>Ergebnis</t>
  </si>
  <si>
    <t>Bälle</t>
  </si>
  <si>
    <t>Punkte</t>
  </si>
  <si>
    <t>SGR</t>
  </si>
  <si>
    <t>:</t>
  </si>
  <si>
    <t>A5</t>
  </si>
  <si>
    <t>A2</t>
  </si>
  <si>
    <t>N</t>
  </si>
  <si>
    <t>A4</t>
  </si>
  <si>
    <t>Feld 2</t>
  </si>
  <si>
    <t>A3</t>
  </si>
  <si>
    <t>A1</t>
  </si>
  <si>
    <t>Platzierung</t>
  </si>
  <si>
    <t>Sätze</t>
  </si>
  <si>
    <t>Platz</t>
  </si>
  <si>
    <t>Satzquot.</t>
  </si>
  <si>
    <t>Ballquot.</t>
  </si>
  <si>
    <t>Platz Punkte</t>
  </si>
  <si>
    <t>Platz Satzquote</t>
  </si>
  <si>
    <t>Platz Ballquote</t>
  </si>
  <si>
    <t>Platz-Zahl</t>
  </si>
  <si>
    <t>Reihenfolgenbestimmung gemäß BSO (rot markierte Kriterien werden berücksichtigt):</t>
  </si>
  <si>
    <t>a) die Anzahl der Punkte,</t>
  </si>
  <si>
    <t>b) die Anzahl gewonnener Spiele,</t>
  </si>
  <si>
    <t>c) der Satzquotient, indem die Anzahl gewonnener Sätze durch die Anzahl der verlorenen Sätze dividiert wird,</t>
  </si>
  <si>
    <t>d) der Ballpunktequotient, indem die Anzahl der gewonnenen Ballpunkte durch die Anzahl der verlorenen Ballpunkte dividiert wird,</t>
  </si>
  <si>
    <t>e) der direkte Vergleich zwischen beiden Mannschaften, wobei die Kriterien nach a) bis c) zur Berechnung der Rangfolge herangezogen werden</t>
  </si>
  <si>
    <t>VR</t>
  </si>
  <si>
    <t>ER</t>
  </si>
  <si>
    <t>Liga:</t>
  </si>
  <si>
    <t>Runde</t>
  </si>
  <si>
    <t>Spiel-Nr</t>
  </si>
  <si>
    <t>Sieger</t>
  </si>
  <si>
    <t>RL-Punkte</t>
  </si>
  <si>
    <t>Norm. Punkte</t>
  </si>
  <si>
    <t>Mannschaft</t>
  </si>
  <si>
    <t>Spiele</t>
  </si>
  <si>
    <t>Total</t>
  </si>
  <si>
    <t>Punkte pro Spiel</t>
  </si>
  <si>
    <t>Punkte für Platzierung</t>
  </si>
  <si>
    <t>LL</t>
  </si>
  <si>
    <t>BL</t>
  </si>
  <si>
    <t>Version</t>
  </si>
  <si>
    <t>Datum</t>
  </si>
  <si>
    <t>Erklärung</t>
  </si>
  <si>
    <t>1.12</t>
  </si>
  <si>
    <t>Makros entfernt</t>
  </si>
  <si>
    <t>1.11</t>
  </si>
  <si>
    <t>Spalte B in Blatt "Tabelle" geschützt</t>
  </si>
  <si>
    <t>1.1</t>
  </si>
  <si>
    <t>- bei der Ergebniseingabe werden die Punkte automatisch ermittelt
- die Tabelle (Zwischen- bzw. Endtabelle) wird automatisch ermittelt und sortiert dargestellt, sobald alle Ergebnisse eingegeben sind
- auf einem neuen Blatt ("Tabelle") sieht man die Tabelle "im Entstehen" bzw. Satz- und Ballquotient
- eine aktualisierte Kurzanleitung auf dem Blatt "SL"</t>
  </si>
  <si>
    <t>1.04</t>
  </si>
  <si>
    <t>- neues Punkteschema
- die Sheets enthalten keine Funktionen mehr, die es nicht schon in Excel 2003 gibt
- alle Sheets arbeiten so, dass die Endrunden durch Eingabe der Zwischenrundenplätze automatisch ermittelt werden
- Kurzanleitung auf erstem Blatt</t>
  </si>
  <si>
    <t>1.03</t>
  </si>
  <si>
    <t>-</t>
  </si>
  <si>
    <t>- intern</t>
  </si>
  <si>
    <t>1.02</t>
  </si>
  <si>
    <t xml:space="preserve">4er:
- Füllen Abschlusstabelle gemäß Angabe "Platz" (S24:S27)
5er:
- Füllen Abschlusstabelle gemäß Angabe "Platz" (S30:S34)
6er:
- FIX: Felder für Platzierung VR nun schreibbar
- FIX: falsche Übernahme nach Ergebnis ER in Tabelle behoben
- Automatische Ermittlung der Gegner Endrunde </t>
  </si>
  <si>
    <t>1.01</t>
  </si>
  <si>
    <t xml:space="preserve">- Fehler im 7er-Excel behoben
- Versionskennung auf jedem Blatt (aktuell: v1.01)
- optische Schönheitsverbesserungen in allen Spielplänenen
</t>
  </si>
  <si>
    <t>1.0</t>
  </si>
  <si>
    <t>Initiale Version</t>
  </si>
  <si>
    <t>18.10.14</t>
  </si>
  <si>
    <t>13.10.14</t>
  </si>
  <si>
    <t>11.10.14</t>
  </si>
  <si>
    <t>29.09.14</t>
  </si>
  <si>
    <t>16.09.14</t>
  </si>
  <si>
    <t>Kurzanleitung:</t>
  </si>
  <si>
    <t>2. (Ausrichter) Spielergebnisse erfassen</t>
  </si>
  <si>
    <t>3. (automatisch) Sobald alle Ergebnisse erfasst sind, erscheint die Abschlusstabelle</t>
  </si>
  <si>
    <t>1. (Staffelleiter) Turnierdaten (gelb) &amp; Mannschaften (B8:B12) gemäß Rangliste eintragen</t>
  </si>
  <si>
    <t>1.13</t>
  </si>
  <si>
    <t>- Ergebniseingabe auf fixes Format (Zahl, keine Nachkommastelle) gesetzt
- Kurzanleitung in mehrere Zeilen aufgeteilt</t>
  </si>
  <si>
    <t>Altersklasse:</t>
  </si>
  <si>
    <t>Uhrzeit:</t>
  </si>
  <si>
    <t>Satz 1</t>
  </si>
  <si>
    <t>Satz 2</t>
  </si>
  <si>
    <t>Satz 3</t>
  </si>
  <si>
    <t>Bälle gesamt</t>
  </si>
  <si>
    <t>Nur für Staffelleiter wichtig !</t>
  </si>
  <si>
    <t>Nr.</t>
  </si>
  <si>
    <t>Liga auswählen!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</si>
</sst>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0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</font>
    <font>
      <sz val="6"/>
      <name val="Arial"/>
    </font>
    <font>
      <sz val="9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</font>
    <font>
      <b/>
      <sz val="9"/>
      <color rgb="FFFF0000"/>
      <name val="Arial"/>
      <family val="2"/>
    </font>
    <font>
      <sz val="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E7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0" fillId="0" borderId="5" xfId="0" applyBorder="1" applyProtection="1"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Protection="1">
      <protection hidden="1"/>
    </xf>
    <xf numFmtId="0" fontId="0" fillId="0" borderId="26" xfId="0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Protection="1"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2" fillId="4" borderId="24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Protection="1"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0" fillId="4" borderId="26" xfId="0" applyFill="1" applyBorder="1" applyProtection="1">
      <protection hidden="1"/>
    </xf>
    <xf numFmtId="0" fontId="0" fillId="0" borderId="9" xfId="0" applyBorder="1" applyProtection="1">
      <protection hidden="1"/>
    </xf>
    <xf numFmtId="0" fontId="0" fillId="0" borderId="31" xfId="0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9" xfId="0" applyFont="1" applyBorder="1" applyProtection="1"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5" xfId="0" applyFont="1" applyBorder="1" applyProtection="1">
      <protection hidden="1"/>
    </xf>
    <xf numFmtId="0" fontId="0" fillId="0" borderId="36" xfId="0" applyBorder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165" fontId="2" fillId="0" borderId="41" xfId="1" applyNumberFormat="1" applyFont="1" applyBorder="1" applyAlignment="1" applyProtection="1">
      <alignment horizontal="right"/>
      <protection hidden="1"/>
    </xf>
    <xf numFmtId="165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165" fontId="2" fillId="0" borderId="42" xfId="1" applyNumberFormat="1" applyFont="1" applyBorder="1" applyAlignment="1" applyProtection="1">
      <alignment horizontal="right"/>
      <protection hidden="1"/>
    </xf>
    <xf numFmtId="165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165" fontId="2" fillId="0" borderId="7" xfId="1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" fillId="0" borderId="8" xfId="1" applyNumberFormat="1" applyFont="1" applyBorder="1" applyAlignment="1" applyProtection="1">
      <alignment horizontal="right"/>
      <protection hidden="1"/>
    </xf>
    <xf numFmtId="165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43" xfId="0" applyFont="1" applyFill="1" applyBorder="1" applyAlignment="1" applyProtection="1">
      <alignment horizontal="center"/>
      <protection hidden="1"/>
    </xf>
    <xf numFmtId="0" fontId="2" fillId="2" borderId="44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46" xfId="0" applyFont="1" applyFill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center"/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>
      <alignment horizontal="center"/>
    </xf>
    <xf numFmtId="0" fontId="2" fillId="2" borderId="49" xfId="0" applyFont="1" applyFill="1" applyBorder="1" applyAlignment="1" applyProtection="1">
      <alignment horizontal="center"/>
      <protection hidden="1"/>
    </xf>
    <xf numFmtId="0" fontId="2" fillId="2" borderId="50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52" xfId="0" applyFont="1" applyBorder="1" applyProtection="1">
      <protection hidden="1"/>
    </xf>
    <xf numFmtId="0" fontId="0" fillId="0" borderId="52" xfId="0" applyBorder="1" applyProtection="1">
      <protection hidden="1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4" borderId="2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23" xfId="0" applyNumberFormat="1" applyFont="1" applyFill="1" applyBorder="1" applyAlignment="1" applyProtection="1">
      <alignment horizontal="center"/>
      <protection locked="0"/>
    </xf>
    <xf numFmtId="1" fontId="2" fillId="4" borderId="28" xfId="0" applyNumberFormat="1" applyFont="1" applyFill="1" applyBorder="1" applyAlignment="1" applyProtection="1">
      <alignment horizontal="center"/>
      <protection locked="0"/>
    </xf>
    <xf numFmtId="1" fontId="2" fillId="4" borderId="29" xfId="0" applyNumberFormat="1" applyFont="1" applyFill="1" applyBorder="1" applyAlignment="1" applyProtection="1">
      <alignment horizontal="center"/>
      <protection locked="0"/>
    </xf>
    <xf numFmtId="1" fontId="2" fillId="4" borderId="30" xfId="0" applyNumberFormat="1" applyFont="1" applyFill="1" applyBorder="1" applyAlignment="1" applyProtection="1">
      <alignment horizontal="center"/>
      <protection locked="0"/>
    </xf>
    <xf numFmtId="14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6" borderId="27" xfId="0" applyFont="1" applyFill="1" applyBorder="1" applyAlignment="1" applyProtection="1">
      <alignment horizontal="left"/>
      <protection hidden="1"/>
    </xf>
    <xf numFmtId="0" fontId="2" fillId="6" borderId="55" xfId="0" applyFont="1" applyFill="1" applyBorder="1" applyAlignment="1" applyProtection="1">
      <alignment horizontal="left"/>
      <protection hidden="1"/>
    </xf>
    <xf numFmtId="0" fontId="2" fillId="6" borderId="56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2" fillId="6" borderId="17" xfId="0" applyFont="1" applyFill="1" applyBorder="1" applyAlignment="1" applyProtection="1">
      <alignment horizontal="left"/>
      <protection hidden="1"/>
    </xf>
    <xf numFmtId="0" fontId="2" fillId="6" borderId="57" xfId="0" applyFont="1" applyFill="1" applyBorder="1" applyAlignment="1" applyProtection="1">
      <alignment horizontal="left"/>
      <protection hidden="1"/>
    </xf>
    <xf numFmtId="0" fontId="2" fillId="6" borderId="58" xfId="0" applyFont="1" applyFill="1" applyBorder="1" applyProtection="1">
      <protection hidden="1"/>
    </xf>
    <xf numFmtId="0" fontId="2" fillId="6" borderId="18" xfId="0" applyFont="1" applyFill="1" applyBorder="1" applyProtection="1">
      <protection hidden="1"/>
    </xf>
    <xf numFmtId="0" fontId="2" fillId="6" borderId="23" xfId="0" applyFont="1" applyFill="1" applyBorder="1" applyAlignment="1" applyProtection="1">
      <alignment horizontal="left"/>
      <protection hidden="1"/>
    </xf>
    <xf numFmtId="0" fontId="2" fillId="6" borderId="59" xfId="0" applyFont="1" applyFill="1" applyBorder="1" applyAlignment="1" applyProtection="1">
      <alignment horizontal="left"/>
      <protection hidden="1"/>
    </xf>
    <xf numFmtId="0" fontId="2" fillId="6" borderId="60" xfId="0" applyFont="1" applyFill="1" applyBorder="1" applyProtection="1">
      <protection hidden="1"/>
    </xf>
    <xf numFmtId="0" fontId="2" fillId="6" borderId="24" xfId="0" applyFon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2" fillId="6" borderId="61" xfId="0" applyFont="1" applyFill="1" applyBorder="1" applyProtection="1">
      <protection hidden="1"/>
    </xf>
    <xf numFmtId="0" fontId="2" fillId="6" borderId="62" xfId="0" applyFont="1" applyFill="1" applyBorder="1" applyAlignment="1" applyProtection="1">
      <alignment horizontal="center"/>
      <protection hidden="1"/>
    </xf>
    <xf numFmtId="0" fontId="2" fillId="6" borderId="63" xfId="0" applyFont="1" applyFill="1" applyBorder="1" applyAlignment="1" applyProtection="1">
      <alignment horizontal="center"/>
      <protection hidden="1"/>
    </xf>
    <xf numFmtId="0" fontId="2" fillId="6" borderId="64" xfId="0" applyFont="1" applyFill="1" applyBorder="1" applyAlignment="1" applyProtection="1">
      <alignment horizontal="center"/>
      <protection hidden="1"/>
    </xf>
    <xf numFmtId="0" fontId="2" fillId="6" borderId="65" xfId="0" applyFont="1" applyFill="1" applyBorder="1" applyProtection="1">
      <protection hidden="1"/>
    </xf>
    <xf numFmtId="0" fontId="2" fillId="6" borderId="66" xfId="0" applyFont="1" applyFill="1" applyBorder="1" applyProtection="1">
      <protection hidden="1"/>
    </xf>
    <xf numFmtId="0" fontId="2" fillId="6" borderId="27" xfId="0" applyFont="1" applyFill="1" applyBorder="1" applyProtection="1">
      <protection hidden="1"/>
    </xf>
    <xf numFmtId="0" fontId="2" fillId="6" borderId="17" xfId="0" applyFont="1" applyFill="1" applyBorder="1" applyProtection="1">
      <protection hidden="1"/>
    </xf>
    <xf numFmtId="0" fontId="2" fillId="6" borderId="23" xfId="0" applyFont="1" applyFill="1" applyBorder="1" applyProtection="1">
      <protection hidden="1"/>
    </xf>
    <xf numFmtId="0" fontId="6" fillId="0" borderId="33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6" fillId="0" borderId="24" xfId="0" applyFont="1" applyBorder="1" applyProtection="1">
      <protection hidden="1"/>
    </xf>
    <xf numFmtId="0" fontId="6" fillId="4" borderId="12" xfId="0" applyFont="1" applyFill="1" applyBorder="1" applyProtection="1">
      <protection hidden="1"/>
    </xf>
    <xf numFmtId="0" fontId="6" fillId="4" borderId="18" xfId="0" applyFont="1" applyFill="1" applyBorder="1" applyProtection="1">
      <protection hidden="1"/>
    </xf>
    <xf numFmtId="0" fontId="6" fillId="4" borderId="24" xfId="0" applyFont="1" applyFill="1" applyBorder="1" applyProtection="1">
      <protection hidden="1"/>
    </xf>
    <xf numFmtId="0" fontId="6" fillId="7" borderId="30" xfId="0" applyFont="1" applyFill="1" applyBorder="1" applyProtection="1">
      <protection hidden="1"/>
    </xf>
    <xf numFmtId="0" fontId="6" fillId="8" borderId="29" xfId="0" applyFont="1" applyFill="1" applyBorder="1" applyProtection="1">
      <protection hidden="1"/>
    </xf>
    <xf numFmtId="0" fontId="6" fillId="7" borderId="33" xfId="0" applyFont="1" applyFill="1" applyBorder="1" applyAlignment="1" applyProtection="1">
      <alignment horizontal="left"/>
      <protection hidden="1"/>
    </xf>
    <xf numFmtId="0" fontId="6" fillId="7" borderId="18" xfId="0" applyFont="1" applyFill="1" applyBorder="1" applyAlignment="1" applyProtection="1">
      <alignment horizontal="left"/>
      <protection hidden="1"/>
    </xf>
    <xf numFmtId="0" fontId="6" fillId="8" borderId="18" xfId="0" applyFont="1" applyFill="1" applyBorder="1" applyAlignment="1" applyProtection="1">
      <alignment horizontal="left"/>
      <protection hidden="1"/>
    </xf>
    <xf numFmtId="0" fontId="6" fillId="9" borderId="29" xfId="0" applyFont="1" applyFill="1" applyBorder="1" applyProtection="1">
      <protection hidden="1"/>
    </xf>
    <xf numFmtId="0" fontId="6" fillId="10" borderId="28" xfId="0" applyFont="1" applyFill="1" applyBorder="1" applyProtection="1">
      <protection hidden="1"/>
    </xf>
    <xf numFmtId="0" fontId="6" fillId="10" borderId="18" xfId="0" applyFont="1" applyFill="1" applyBorder="1" applyAlignment="1" applyProtection="1">
      <alignment horizontal="left"/>
      <protection hidden="1"/>
    </xf>
    <xf numFmtId="0" fontId="6" fillId="11" borderId="29" xfId="0" applyFont="1" applyFill="1" applyBorder="1" applyProtection="1">
      <protection hidden="1"/>
    </xf>
    <xf numFmtId="0" fontId="2" fillId="8" borderId="32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2" fillId="11" borderId="7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/>
      <protection hidden="1"/>
    </xf>
    <xf numFmtId="0" fontId="2" fillId="0" borderId="67" xfId="0" applyFont="1" applyBorder="1" applyProtection="1">
      <protection hidden="1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hidden="1"/>
    </xf>
    <xf numFmtId="1" fontId="6" fillId="0" borderId="34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hidden="1"/>
    </xf>
    <xf numFmtId="1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hidden="1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hidden="1"/>
    </xf>
    <xf numFmtId="1" fontId="6" fillId="0" borderId="30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Protection="1"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70" xfId="0" applyFont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2" fillId="6" borderId="8" xfId="0" applyFont="1" applyFill="1" applyBorder="1" applyAlignment="1" applyProtection="1">
      <alignment horizontal="center"/>
      <protection hidden="1"/>
    </xf>
    <xf numFmtId="1" fontId="6" fillId="0" borderId="27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1" fontId="6" fillId="0" borderId="2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71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2" fillId="10" borderId="27" xfId="0" applyFont="1" applyFill="1" applyBorder="1" applyAlignment="1" applyProtection="1">
      <alignment horizontal="center"/>
      <protection hidden="1"/>
    </xf>
    <xf numFmtId="0" fontId="2" fillId="11" borderId="17" xfId="0" applyFont="1" applyFill="1" applyBorder="1" applyAlignment="1" applyProtection="1">
      <alignment horizontal="center"/>
      <protection hidden="1"/>
    </xf>
    <xf numFmtId="0" fontId="2" fillId="8" borderId="17" xfId="0" applyFont="1" applyFill="1" applyBorder="1" applyAlignment="1" applyProtection="1">
      <alignment horizontal="center"/>
      <protection hidden="1"/>
    </xf>
    <xf numFmtId="0" fontId="2" fillId="9" borderId="17" xfId="0" applyFont="1" applyFill="1" applyBorder="1" applyAlignment="1" applyProtection="1">
      <alignment horizontal="center"/>
      <protection hidden="1"/>
    </xf>
    <xf numFmtId="0" fontId="2" fillId="7" borderId="23" xfId="0" applyFont="1" applyFill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34" xfId="0" applyNumberFormat="1" applyFont="1" applyBorder="1" applyAlignment="1" applyProtection="1">
      <alignment horizontal="center"/>
      <protection hidden="1"/>
    </xf>
    <xf numFmtId="0" fontId="6" fillId="10" borderId="24" xfId="0" applyFont="1" applyFill="1" applyBorder="1" applyAlignment="1" applyProtection="1">
      <alignment horizontal="left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1" fontId="2" fillId="0" borderId="29" xfId="0" applyNumberFormat="1" applyFont="1" applyBorder="1" applyAlignment="1" applyProtection="1">
      <alignment horizontal="center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1" fontId="2" fillId="0" borderId="30" xfId="0" applyNumberFormat="1" applyFont="1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right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/>
      <protection hidden="1"/>
    </xf>
    <xf numFmtId="0" fontId="2" fillId="0" borderId="31" xfId="0" applyFont="1" applyBorder="1" applyProtection="1">
      <protection hidden="1"/>
    </xf>
    <xf numFmtId="0" fontId="2" fillId="0" borderId="73" xfId="0" applyFont="1" applyBorder="1" applyProtection="1">
      <protection hidden="1"/>
    </xf>
    <xf numFmtId="0" fontId="2" fillId="4" borderId="73" xfId="0" applyFont="1" applyFill="1" applyBorder="1" applyProtection="1">
      <protection hidden="1"/>
    </xf>
    <xf numFmtId="0" fontId="2" fillId="4" borderId="74" xfId="0" applyFont="1" applyFill="1" applyBorder="1" applyProtection="1"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/>
      <protection hidden="1"/>
    </xf>
    <xf numFmtId="0" fontId="2" fillId="4" borderId="51" xfId="0" applyFont="1" applyFill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10" borderId="27" xfId="0" applyFont="1" applyFill="1" applyBorder="1" applyAlignment="1" applyProtection="1">
      <alignment horizontal="left"/>
      <protection hidden="1"/>
    </xf>
    <xf numFmtId="0" fontId="2" fillId="4" borderId="75" xfId="0" applyFont="1" applyFill="1" applyBorder="1" applyProtection="1"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6" fillId="0" borderId="67" xfId="0" applyFont="1" applyBorder="1" applyProtection="1">
      <protection hidden="1"/>
    </xf>
    <xf numFmtId="0" fontId="6" fillId="8" borderId="17" xfId="0" applyFont="1" applyFill="1" applyBorder="1" applyAlignment="1" applyProtection="1">
      <alignment horizontal="left"/>
      <protection hidden="1"/>
    </xf>
    <xf numFmtId="0" fontId="6" fillId="10" borderId="17" xfId="0" applyFont="1" applyFill="1" applyBorder="1" applyAlignment="1" applyProtection="1">
      <alignment horizontal="left"/>
      <protection hidden="1"/>
    </xf>
    <xf numFmtId="0" fontId="6" fillId="11" borderId="17" xfId="0" applyFont="1" applyFill="1" applyBorder="1" applyAlignment="1" applyProtection="1">
      <alignment horizontal="left"/>
      <protection hidden="1"/>
    </xf>
    <xf numFmtId="0" fontId="6" fillId="11" borderId="23" xfId="0" applyFont="1" applyFill="1" applyBorder="1" applyAlignment="1" applyProtection="1">
      <alignment horizontal="left"/>
      <protection hidden="1"/>
    </xf>
    <xf numFmtId="0" fontId="2" fillId="0" borderId="74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6" fillId="10" borderId="76" xfId="0" applyFont="1" applyFill="1" applyBorder="1" applyProtection="1">
      <protection locked="0"/>
    </xf>
    <xf numFmtId="0" fontId="6" fillId="7" borderId="77" xfId="0" applyFont="1" applyFill="1" applyBorder="1" applyProtection="1">
      <protection locked="0"/>
    </xf>
    <xf numFmtId="0" fontId="6" fillId="11" borderId="77" xfId="0" applyFont="1" applyFill="1" applyBorder="1" applyProtection="1">
      <protection locked="0"/>
    </xf>
    <xf numFmtId="0" fontId="6" fillId="8" borderId="77" xfId="0" applyFont="1" applyFill="1" applyBorder="1" applyProtection="1">
      <protection locked="0"/>
    </xf>
    <xf numFmtId="0" fontId="6" fillId="9" borderId="78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5" fillId="12" borderId="79" xfId="0" applyFont="1" applyFill="1" applyBorder="1" applyAlignment="1" applyProtection="1">
      <alignment horizontal="left" vertical="top" wrapText="1"/>
      <protection hidden="1"/>
    </xf>
    <xf numFmtId="0" fontId="5" fillId="12" borderId="80" xfId="0" applyFont="1" applyFill="1" applyBorder="1" applyAlignment="1" applyProtection="1">
      <alignment horizontal="left" vertical="top" wrapText="1"/>
      <protection hidden="1"/>
    </xf>
    <xf numFmtId="0" fontId="5" fillId="12" borderId="101" xfId="0" applyFont="1" applyFill="1" applyBorder="1" applyAlignment="1" applyProtection="1">
      <alignment horizontal="left" vertical="top" wrapText="1"/>
      <protection hidden="1"/>
    </xf>
    <xf numFmtId="0" fontId="5" fillId="12" borderId="81" xfId="0" applyFont="1" applyFill="1" applyBorder="1" applyAlignment="1" applyProtection="1">
      <alignment horizontal="left" vertical="top" wrapText="1"/>
      <protection hidden="1"/>
    </xf>
    <xf numFmtId="0" fontId="5" fillId="12" borderId="0" xfId="0" applyFont="1" applyFill="1" applyBorder="1" applyAlignment="1" applyProtection="1">
      <alignment horizontal="left" vertical="top" wrapText="1"/>
      <protection hidden="1"/>
    </xf>
    <xf numFmtId="0" fontId="5" fillId="12" borderId="102" xfId="0" applyFont="1" applyFill="1" applyBorder="1" applyAlignment="1" applyProtection="1">
      <alignment horizontal="left" vertical="top" wrapText="1"/>
      <protection hidden="1"/>
    </xf>
    <xf numFmtId="0" fontId="5" fillId="12" borderId="82" xfId="0" applyFont="1" applyFill="1" applyBorder="1" applyAlignment="1" applyProtection="1">
      <alignment horizontal="left" vertical="top" wrapText="1"/>
      <protection hidden="1"/>
    </xf>
    <xf numFmtId="0" fontId="5" fillId="12" borderId="83" xfId="0" applyFont="1" applyFill="1" applyBorder="1" applyAlignment="1" applyProtection="1">
      <alignment horizontal="left" vertical="top" wrapText="1"/>
      <protection hidden="1"/>
    </xf>
    <xf numFmtId="0" fontId="5" fillId="12" borderId="103" xfId="0" applyFont="1" applyFill="1" applyBorder="1" applyAlignment="1" applyProtection="1">
      <alignment horizontal="left" vertical="top" wrapText="1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84" xfId="0" applyFont="1" applyBorder="1" applyAlignment="1" applyProtection="1">
      <alignment horizontal="center"/>
      <protection hidden="1"/>
    </xf>
    <xf numFmtId="0" fontId="6" fillId="9" borderId="57" xfId="0" applyFont="1" applyFill="1" applyBorder="1" applyAlignment="1" applyProtection="1">
      <alignment horizontal="left"/>
      <protection hidden="1"/>
    </xf>
    <xf numFmtId="0" fontId="6" fillId="9" borderId="58" xfId="0" applyFont="1" applyFill="1" applyBorder="1" applyAlignment="1" applyProtection="1">
      <alignment horizontal="left"/>
      <protection hidden="1"/>
    </xf>
    <xf numFmtId="0" fontId="6" fillId="8" borderId="57" xfId="0" applyFont="1" applyFill="1" applyBorder="1" applyAlignment="1" applyProtection="1">
      <alignment horizontal="left"/>
      <protection hidden="1"/>
    </xf>
    <xf numFmtId="0" fontId="6" fillId="8" borderId="58" xfId="0" applyFont="1" applyFill="1" applyBorder="1" applyAlignment="1" applyProtection="1">
      <alignment horizontal="left"/>
      <protection hidden="1"/>
    </xf>
    <xf numFmtId="0" fontId="2" fillId="13" borderId="4" xfId="0" applyFont="1" applyFill="1" applyBorder="1" applyAlignment="1" applyProtection="1">
      <alignment horizontal="center"/>
      <protection hidden="1"/>
    </xf>
    <xf numFmtId="0" fontId="2" fillId="13" borderId="5" xfId="0" applyFont="1" applyFill="1" applyBorder="1" applyAlignment="1" applyProtection="1">
      <alignment horizontal="center"/>
      <protection hidden="1"/>
    </xf>
    <xf numFmtId="0" fontId="2" fillId="13" borderId="85" xfId="0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86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87" xfId="0" applyFont="1" applyBorder="1" applyAlignment="1" applyProtection="1">
      <alignment horizontal="center"/>
      <protection hidden="1"/>
    </xf>
    <xf numFmtId="0" fontId="7" fillId="13" borderId="4" xfId="0" applyFont="1" applyFill="1" applyBorder="1" applyAlignment="1" applyProtection="1">
      <alignment horizontal="center"/>
      <protection hidden="1"/>
    </xf>
    <xf numFmtId="0" fontId="7" fillId="13" borderId="5" xfId="0" applyFont="1" applyFill="1" applyBorder="1" applyAlignment="1" applyProtection="1">
      <alignment horizontal="center"/>
      <protection hidden="1"/>
    </xf>
    <xf numFmtId="0" fontId="7" fillId="13" borderId="85" xfId="0" applyFont="1" applyFill="1" applyBorder="1" applyAlignment="1" applyProtection="1">
      <alignment horizontal="center"/>
      <protection hidden="1"/>
    </xf>
    <xf numFmtId="0" fontId="2" fillId="13" borderId="10" xfId="0" applyFont="1" applyFill="1" applyBorder="1" applyAlignment="1" applyProtection="1">
      <alignment horizontal="center"/>
      <protection hidden="1"/>
    </xf>
    <xf numFmtId="0" fontId="2" fillId="13" borderId="88" xfId="0" applyFont="1" applyFill="1" applyBorder="1" applyAlignment="1" applyProtection="1">
      <alignment horizontal="center"/>
      <protection hidden="1"/>
    </xf>
    <xf numFmtId="0" fontId="2" fillId="13" borderId="89" xfId="0" applyFont="1" applyFill="1" applyBorder="1" applyAlignment="1" applyProtection="1">
      <alignment horizontal="center"/>
      <protection hidden="1"/>
    </xf>
    <xf numFmtId="0" fontId="6" fillId="11" borderId="90" xfId="0" applyFont="1" applyFill="1" applyBorder="1" applyAlignment="1" applyProtection="1">
      <alignment horizontal="left"/>
      <protection hidden="1"/>
    </xf>
    <xf numFmtId="0" fontId="6" fillId="11" borderId="91" xfId="0" applyFont="1" applyFill="1" applyBorder="1" applyAlignment="1" applyProtection="1">
      <alignment horizontal="left"/>
      <protection hidden="1"/>
    </xf>
    <xf numFmtId="0" fontId="6" fillId="11" borderId="57" xfId="0" applyFont="1" applyFill="1" applyBorder="1" applyAlignment="1" applyProtection="1">
      <alignment horizontal="left"/>
      <protection hidden="1"/>
    </xf>
    <xf numFmtId="0" fontId="6" fillId="11" borderId="58" xfId="0" applyFont="1" applyFill="1" applyBorder="1" applyAlignment="1" applyProtection="1">
      <alignment horizontal="left"/>
      <protection hidden="1"/>
    </xf>
    <xf numFmtId="0" fontId="6" fillId="8" borderId="59" xfId="0" applyFont="1" applyFill="1" applyBorder="1" applyAlignment="1" applyProtection="1">
      <alignment horizontal="left"/>
      <protection hidden="1"/>
    </xf>
    <xf numFmtId="0" fontId="6" fillId="8" borderId="6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3" borderId="51" xfId="0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center"/>
      <protection hidden="1"/>
    </xf>
    <xf numFmtId="0" fontId="2" fillId="3" borderId="84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5" xfId="0" applyFont="1" applyBorder="1" applyAlignment="1" applyProtection="1">
      <alignment horizontal="center"/>
      <protection hidden="1"/>
    </xf>
    <xf numFmtId="0" fontId="6" fillId="7" borderId="57" xfId="0" applyFont="1" applyFill="1" applyBorder="1" applyAlignment="1" applyProtection="1">
      <alignment horizontal="left"/>
      <protection hidden="1"/>
    </xf>
    <xf numFmtId="0" fontId="6" fillId="7" borderId="58" xfId="0" applyFont="1" applyFill="1" applyBorder="1" applyAlignment="1" applyProtection="1">
      <alignment horizontal="left"/>
      <protection hidden="1"/>
    </xf>
    <xf numFmtId="0" fontId="6" fillId="7" borderId="59" xfId="0" applyFont="1" applyFill="1" applyBorder="1" applyAlignment="1" applyProtection="1">
      <alignment horizontal="left"/>
      <protection hidden="1"/>
    </xf>
    <xf numFmtId="0" fontId="6" fillId="7" borderId="60" xfId="0" applyFont="1" applyFill="1" applyBorder="1" applyAlignment="1" applyProtection="1">
      <alignment horizontal="left"/>
      <protection hidden="1"/>
    </xf>
    <xf numFmtId="0" fontId="6" fillId="9" borderId="55" xfId="0" applyFont="1" applyFill="1" applyBorder="1" applyAlignment="1" applyProtection="1">
      <alignment horizontal="left"/>
      <protection hidden="1"/>
    </xf>
    <xf numFmtId="0" fontId="6" fillId="9" borderId="56" xfId="0" applyFont="1" applyFill="1" applyBorder="1" applyAlignment="1" applyProtection="1">
      <alignment horizontal="left"/>
      <protection hidden="1"/>
    </xf>
    <xf numFmtId="1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2" fillId="6" borderId="92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85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85" xfId="0" applyFont="1" applyFill="1" applyBorder="1" applyAlignment="1" applyProtection="1">
      <alignment horizontal="center"/>
      <protection hidden="1"/>
    </xf>
    <xf numFmtId="0" fontId="2" fillId="3" borderId="41" xfId="0" applyFont="1" applyFill="1" applyBorder="1" applyAlignment="1" applyProtection="1">
      <alignment horizontal="center"/>
      <protection hidden="1"/>
    </xf>
    <xf numFmtId="0" fontId="2" fillId="3" borderId="53" xfId="0" applyFont="1" applyFill="1" applyBorder="1" applyAlignment="1" applyProtection="1">
      <alignment horizontal="center"/>
      <protection hidden="1"/>
    </xf>
    <xf numFmtId="0" fontId="2" fillId="3" borderId="86" xfId="0" applyFont="1" applyFill="1" applyBorder="1" applyAlignment="1" applyProtection="1">
      <alignment horizontal="center"/>
      <protection hidden="1"/>
    </xf>
    <xf numFmtId="0" fontId="2" fillId="3" borderId="42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87" xfId="0" applyFont="1" applyFill="1" applyBorder="1" applyAlignment="1" applyProtection="1">
      <alignment horizontal="center"/>
      <protection hidden="1"/>
    </xf>
    <xf numFmtId="0" fontId="2" fillId="6" borderId="24" xfId="0" applyFont="1" applyFill="1" applyBorder="1" applyAlignment="1" applyProtection="1">
      <alignment horizontal="left"/>
      <protection locked="0"/>
    </xf>
    <xf numFmtId="0" fontId="2" fillId="6" borderId="59" xfId="0" applyFont="1" applyFill="1" applyBorder="1" applyAlignment="1" applyProtection="1">
      <alignment horizontal="left"/>
      <protection locked="0"/>
    </xf>
    <xf numFmtId="0" fontId="2" fillId="6" borderId="24" xfId="0" applyFont="1" applyFill="1" applyBorder="1" applyAlignment="1" applyProtection="1">
      <alignment horizontal="left"/>
      <protection hidden="1"/>
    </xf>
    <xf numFmtId="0" fontId="2" fillId="6" borderId="59" xfId="0" applyFont="1" applyFill="1" applyBorder="1" applyAlignment="1" applyProtection="1">
      <alignment horizontal="left"/>
      <protection hidden="1"/>
    </xf>
    <xf numFmtId="0" fontId="2" fillId="6" borderId="30" xfId="0" applyFont="1" applyFill="1" applyBorder="1" applyAlignment="1" applyProtection="1">
      <alignment horizontal="left"/>
      <protection locked="0"/>
    </xf>
    <xf numFmtId="0" fontId="2" fillId="6" borderId="93" xfId="0" applyFont="1" applyFill="1" applyBorder="1" applyAlignment="1" applyProtection="1">
      <alignment horizontal="left"/>
      <protection locked="0"/>
    </xf>
    <xf numFmtId="0" fontId="2" fillId="6" borderId="75" xfId="0" applyFont="1" applyFill="1" applyBorder="1" applyAlignment="1" applyProtection="1">
      <alignment horizontal="left"/>
      <protection locked="0"/>
    </xf>
    <xf numFmtId="0" fontId="2" fillId="6" borderId="18" xfId="0" applyFont="1" applyFill="1" applyBorder="1" applyAlignment="1" applyProtection="1">
      <alignment horizontal="left"/>
      <protection locked="0"/>
    </xf>
    <xf numFmtId="0" fontId="2" fillId="6" borderId="18" xfId="0" applyFont="1" applyFill="1" applyBorder="1" applyAlignment="1" applyProtection="1">
      <alignment horizontal="left"/>
      <protection hidden="1"/>
    </xf>
    <xf numFmtId="0" fontId="2" fillId="6" borderId="57" xfId="0" applyFont="1" applyFill="1" applyBorder="1" applyAlignment="1" applyProtection="1">
      <alignment horizontal="left"/>
      <protection hidden="1"/>
    </xf>
    <xf numFmtId="14" fontId="2" fillId="6" borderId="18" xfId="0" applyNumberFormat="1" applyFont="1" applyFill="1" applyBorder="1" applyAlignment="1" applyProtection="1">
      <alignment horizontal="left"/>
      <protection locked="0"/>
    </xf>
    <xf numFmtId="0" fontId="2" fillId="6" borderId="29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hidden="1"/>
    </xf>
    <xf numFmtId="0" fontId="2" fillId="6" borderId="55" xfId="0" applyFont="1" applyFill="1" applyBorder="1" applyAlignment="1" applyProtection="1">
      <alignment horizontal="left"/>
      <protection hidden="1"/>
    </xf>
    <xf numFmtId="0" fontId="2" fillId="14" borderId="12" xfId="0" applyFont="1" applyFill="1" applyBorder="1" applyAlignment="1" applyProtection="1">
      <alignment horizontal="left"/>
      <protection locked="0"/>
    </xf>
    <xf numFmtId="0" fontId="2" fillId="14" borderId="28" xfId="0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8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6" fillId="0" borderId="87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6" fillId="0" borderId="84" xfId="0" applyFont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94" xfId="0" applyFont="1" applyFill="1" applyBorder="1" applyAlignment="1" applyProtection="1">
      <alignment horizontal="center"/>
      <protection hidden="1"/>
    </xf>
    <xf numFmtId="0" fontId="2" fillId="2" borderId="95" xfId="0" applyFont="1" applyFill="1" applyBorder="1" applyAlignment="1" applyProtection="1">
      <alignment horizontal="center"/>
      <protection hidden="1"/>
    </xf>
    <xf numFmtId="0" fontId="2" fillId="2" borderId="96" xfId="0" applyFont="1" applyFill="1" applyBorder="1" applyAlignment="1" applyProtection="1">
      <alignment horizontal="center"/>
      <protection hidden="1"/>
    </xf>
    <xf numFmtId="0" fontId="2" fillId="2" borderId="97" xfId="0" applyFont="1" applyFill="1" applyBorder="1" applyAlignment="1" applyProtection="1">
      <alignment horizontal="center"/>
      <protection hidden="1"/>
    </xf>
    <xf numFmtId="0" fontId="2" fillId="2" borderId="98" xfId="0" applyFont="1" applyFill="1" applyBorder="1" applyAlignment="1" applyProtection="1">
      <alignment horizontal="center"/>
      <protection hidden="1"/>
    </xf>
    <xf numFmtId="0" fontId="2" fillId="2" borderId="99" xfId="0" applyFont="1" applyFill="1" applyBorder="1" applyAlignment="1" applyProtection="1">
      <alignment horizontal="center"/>
      <protection hidden="1"/>
    </xf>
    <xf numFmtId="0" fontId="2" fillId="5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00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87" xfId="0" applyNumberFormat="1" applyBorder="1" applyAlignment="1">
      <alignment horizontal="left" vertical="top"/>
    </xf>
    <xf numFmtId="49" fontId="0" fillId="0" borderId="53" xfId="0" applyNumberFormat="1" applyBorder="1" applyAlignment="1">
      <alignment horizontal="left" vertical="top" wrapText="1"/>
    </xf>
    <xf numFmtId="49" fontId="0" fillId="0" borderId="53" xfId="0" applyNumberFormat="1" applyBorder="1" applyAlignment="1">
      <alignment horizontal="left" vertical="top"/>
    </xf>
    <xf numFmtId="49" fontId="0" fillId="0" borderId="8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 wrapText="1"/>
    </xf>
    <xf numFmtId="49" fontId="0" fillId="0" borderId="25" xfId="0" applyNumberFormat="1" applyBorder="1" applyAlignment="1">
      <alignment horizontal="left" vertical="top"/>
    </xf>
    <xf numFmtId="49" fontId="0" fillId="0" borderId="84" xfId="0" applyNumberFormat="1" applyBorder="1" applyAlignment="1">
      <alignment horizontal="left" vertical="top"/>
    </xf>
    <xf numFmtId="0" fontId="2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11" fillId="0" borderId="0" xfId="0" applyNumberFormat="1" applyFon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276225</xdr:colOff>
      <xdr:row>1</xdr:row>
      <xdr:rowOff>19050</xdr:rowOff>
    </xdr:from>
    <xdr:to>
      <xdr:col>30</xdr:col>
      <xdr:colOff>276225</xdr:colOff>
      <xdr:row>6</xdr:row>
      <xdr:rowOff>9525</xdr:rowOff>
    </xdr:to>
    <xdr:pic>
      <xdr:nvPicPr>
        <xdr:cNvPr id="1039" name="Grafik 0">
          <a:extLst>
            <a:ext uri="{FF2B5EF4-FFF2-40B4-BE49-F238E27FC236}">
              <a16:creationId xmlns:a16="http://schemas.microsoft.com/office/drawing/2014/main" id="{F1E601FF-52DB-4A29-8C3B-D1C3DD77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485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3"/>
  <sheetViews>
    <sheetView showGridLines="0" tabSelected="1" zoomScaleNormal="100" workbookViewId="0">
      <selection activeCell="B11" sqref="B11"/>
    </sheetView>
  </sheetViews>
  <sheetFormatPr baseColWidth="10" defaultColWidth="10.85546875" defaultRowHeight="12.75" x14ac:dyDescent="0.2"/>
  <cols>
    <col min="1" max="1" width="4" style="3" customWidth="1"/>
    <col min="2" max="2" width="18.140625" style="3" customWidth="1"/>
    <col min="3" max="3" width="1.42578125" style="3" customWidth="1"/>
    <col min="4" max="4" width="4.42578125" style="3" customWidth="1"/>
    <col min="5" max="5" width="16.28515625" style="3" customWidth="1"/>
    <col min="6" max="6" width="1.7109375" style="3" customWidth="1"/>
    <col min="7" max="7" width="3.28515625" style="3" customWidth="1"/>
    <col min="8" max="8" width="1.28515625" style="3" customWidth="1"/>
    <col min="9" max="9" width="3.28515625" style="3" customWidth="1"/>
    <col min="10" max="10" width="1.7109375" style="3" customWidth="1"/>
    <col min="11" max="11" width="3.28515625" style="3" customWidth="1"/>
    <col min="12" max="12" width="1.28515625" style="3" customWidth="1"/>
    <col min="13" max="13" width="3.28515625" style="3" customWidth="1"/>
    <col min="14" max="14" width="1.7109375" style="3" customWidth="1"/>
    <col min="15" max="15" width="3.28515625" style="3" customWidth="1"/>
    <col min="16" max="16" width="1.28515625" style="3" customWidth="1"/>
    <col min="17" max="17" width="3.28515625" style="3" customWidth="1"/>
    <col min="18" max="18" width="1.7109375" style="3" customWidth="1"/>
    <col min="19" max="19" width="3.28515625" style="3" customWidth="1"/>
    <col min="20" max="20" width="1.28515625" style="3" customWidth="1"/>
    <col min="21" max="21" width="3.28515625" style="3" customWidth="1"/>
    <col min="22" max="22" width="1.7109375" style="3" customWidth="1"/>
    <col min="23" max="23" width="4.85546875" style="3" customWidth="1"/>
    <col min="24" max="24" width="1.28515625" style="3" customWidth="1"/>
    <col min="25" max="25" width="4.85546875" style="3" customWidth="1"/>
    <col min="26" max="26" width="1.7109375" style="3" customWidth="1"/>
    <col min="27" max="27" width="3.28515625" style="3" customWidth="1"/>
    <col min="28" max="28" width="1.28515625" style="3" customWidth="1"/>
    <col min="29" max="29" width="3.28515625" style="3" customWidth="1"/>
    <col min="30" max="30" width="1.7109375" style="3" customWidth="1"/>
    <col min="31" max="31" width="4.85546875" style="3" customWidth="1"/>
    <col min="32" max="16384" width="10.85546875" style="3"/>
  </cols>
  <sheetData>
    <row r="1" spans="1:31" ht="13.5" thickBot="1" x14ac:dyDescent="0.25"/>
    <row r="2" spans="1:31" x14ac:dyDescent="0.2">
      <c r="A2" s="126" t="s">
        <v>93</v>
      </c>
      <c r="B2" s="127"/>
      <c r="C2" s="128"/>
      <c r="D2" s="318"/>
      <c r="E2" s="319"/>
      <c r="F2" s="129"/>
      <c r="G2" s="325" t="s">
        <v>49</v>
      </c>
      <c r="H2" s="325"/>
      <c r="I2" s="325"/>
      <c r="J2" s="325"/>
      <c r="K2" s="326"/>
      <c r="L2" s="128"/>
      <c r="M2" s="327" t="s">
        <v>0</v>
      </c>
      <c r="N2" s="327"/>
      <c r="O2" s="327"/>
      <c r="P2" s="328"/>
      <c r="Q2" s="234" t="s">
        <v>101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x14ac:dyDescent="0.2">
      <c r="A3" s="130" t="s">
        <v>1</v>
      </c>
      <c r="B3" s="131"/>
      <c r="C3" s="132"/>
      <c r="D3" s="320"/>
      <c r="E3" s="320"/>
      <c r="F3" s="133"/>
      <c r="G3" s="321" t="s">
        <v>2</v>
      </c>
      <c r="H3" s="321"/>
      <c r="I3" s="321"/>
      <c r="J3" s="321"/>
      <c r="K3" s="322"/>
      <c r="L3" s="132"/>
      <c r="M3" s="323"/>
      <c r="N3" s="320"/>
      <c r="O3" s="320"/>
      <c r="P3" s="32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1" ht="13.5" thickBot="1" x14ac:dyDescent="0.25">
      <c r="A4" s="134" t="s">
        <v>3</v>
      </c>
      <c r="B4" s="135"/>
      <c r="C4" s="136"/>
      <c r="D4" s="313"/>
      <c r="E4" s="314"/>
      <c r="F4" s="137"/>
      <c r="G4" s="315" t="s">
        <v>94</v>
      </c>
      <c r="H4" s="315"/>
      <c r="I4" s="315"/>
      <c r="J4" s="315"/>
      <c r="K4" s="316"/>
      <c r="L4" s="136"/>
      <c r="M4" s="313"/>
      <c r="N4" s="313"/>
      <c r="O4" s="313"/>
      <c r="P4" s="31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1:31" ht="13.5" thickBot="1" x14ac:dyDescent="0.25">
      <c r="A5" s="8"/>
      <c r="B5" s="9"/>
      <c r="C5" s="87"/>
      <c r="D5" s="9"/>
      <c r="E5" s="9"/>
      <c r="F5" s="87"/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1" ht="13.5" thickBot="1" x14ac:dyDescent="0.25">
      <c r="A6" s="138"/>
      <c r="B6" s="139" t="s">
        <v>4</v>
      </c>
      <c r="C6" s="110"/>
      <c r="D6" s="143" t="s">
        <v>5</v>
      </c>
      <c r="E6" s="144" t="s">
        <v>6</v>
      </c>
      <c r="F6" s="109"/>
      <c r="G6" s="304" t="s">
        <v>7</v>
      </c>
      <c r="H6" s="305"/>
      <c r="I6" s="305"/>
      <c r="J6" s="305"/>
      <c r="K6" s="305"/>
      <c r="L6" s="305"/>
      <c r="M6" s="305"/>
      <c r="N6" s="306"/>
      <c r="O6" s="304" t="s">
        <v>8</v>
      </c>
      <c r="P6" s="306"/>
      <c r="Q6" s="6"/>
      <c r="R6" s="6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1:31" x14ac:dyDescent="0.2">
      <c r="A7" s="140">
        <v>1</v>
      </c>
      <c r="B7" s="235"/>
      <c r="C7" s="4"/>
      <c r="D7" s="145" t="s">
        <v>9</v>
      </c>
      <c r="E7" s="160" t="str">
        <f>IF(ISBLANK(B7),"",B7)</f>
        <v/>
      </c>
      <c r="F7" s="6"/>
      <c r="G7" s="10" t="s">
        <v>10</v>
      </c>
      <c r="H7" s="307" t="str">
        <f>IF($AA$27,D30,"")</f>
        <v/>
      </c>
      <c r="I7" s="308"/>
      <c r="J7" s="308"/>
      <c r="K7" s="308"/>
      <c r="L7" s="308"/>
      <c r="M7" s="308"/>
      <c r="N7" s="309"/>
      <c r="O7" s="307" t="str">
        <f>IF(EXACT(H7,""),"",VLOOKUP(H7,Punkte!$D$26:$G$30,4,FALSE))</f>
        <v/>
      </c>
      <c r="P7" s="309"/>
      <c r="Q7" s="6"/>
      <c r="R7" s="6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1:31" x14ac:dyDescent="0.2">
      <c r="A8" s="141">
        <v>2</v>
      </c>
      <c r="B8" s="236"/>
      <c r="C8" s="4"/>
      <c r="D8" s="146" t="s">
        <v>11</v>
      </c>
      <c r="E8" s="162" t="str">
        <f>IF(ISBLANK(B9),"",B9)</f>
        <v/>
      </c>
      <c r="F8" s="6"/>
      <c r="G8" s="11" t="s">
        <v>12</v>
      </c>
      <c r="H8" s="310" t="str">
        <f>IF($AA$27,D31,"")</f>
        <v/>
      </c>
      <c r="I8" s="311"/>
      <c r="J8" s="311"/>
      <c r="K8" s="311"/>
      <c r="L8" s="311"/>
      <c r="M8" s="311"/>
      <c r="N8" s="312"/>
      <c r="O8" s="310" t="str">
        <f>IF(EXACT(H8,""),"",VLOOKUP(H8,Punkte!$D$26:$G$30,4,FALSE))</f>
        <v/>
      </c>
      <c r="P8" s="312"/>
      <c r="Q8" s="6"/>
      <c r="R8" s="6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1:31" x14ac:dyDescent="0.2">
      <c r="A9" s="141">
        <v>3</v>
      </c>
      <c r="B9" s="237"/>
      <c r="C9" s="4"/>
      <c r="D9" s="146" t="s">
        <v>13</v>
      </c>
      <c r="E9" s="155" t="str">
        <f>IF(ISBLANK(B10),"",B10)</f>
        <v/>
      </c>
      <c r="F9" s="6"/>
      <c r="G9" s="11" t="s">
        <v>14</v>
      </c>
      <c r="H9" s="310" t="str">
        <f>IF($AA$27,D32,"")</f>
        <v/>
      </c>
      <c r="I9" s="311"/>
      <c r="J9" s="311"/>
      <c r="K9" s="311"/>
      <c r="L9" s="311"/>
      <c r="M9" s="311"/>
      <c r="N9" s="312"/>
      <c r="O9" s="310" t="str">
        <f>IF(EXACT(H9,""),"",VLOOKUP(H9,Punkte!$D$26:$G$30,4,FALSE))</f>
        <v/>
      </c>
      <c r="P9" s="312"/>
      <c r="Q9" s="6"/>
      <c r="R9" s="6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</row>
    <row r="10" spans="1:31" x14ac:dyDescent="0.2">
      <c r="A10" s="141">
        <v>4</v>
      </c>
      <c r="B10" s="238"/>
      <c r="C10" s="4"/>
      <c r="D10" s="146" t="s">
        <v>15</v>
      </c>
      <c r="E10" s="159" t="str">
        <f>IF(ISBLANK(B11),"",B11)</f>
        <v/>
      </c>
      <c r="F10" s="6"/>
      <c r="G10" s="11" t="s">
        <v>16</v>
      </c>
      <c r="H10" s="310" t="str">
        <f>IF($AA$27,D33,"")</f>
        <v/>
      </c>
      <c r="I10" s="311"/>
      <c r="J10" s="311"/>
      <c r="K10" s="311"/>
      <c r="L10" s="311"/>
      <c r="M10" s="311"/>
      <c r="N10" s="312"/>
      <c r="O10" s="310" t="str">
        <f>IF(EXACT(H10,""),"",VLOOKUP(H10,Punkte!$D$26:$G$30,4,FALSE))</f>
        <v/>
      </c>
      <c r="P10" s="312"/>
      <c r="Q10" s="6"/>
      <c r="R10" s="6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</row>
    <row r="11" spans="1:31" ht="13.5" thickBot="1" x14ac:dyDescent="0.25">
      <c r="A11" s="142">
        <v>5</v>
      </c>
      <c r="B11" s="239"/>
      <c r="C11" s="4"/>
      <c r="D11" s="147" t="s">
        <v>17</v>
      </c>
      <c r="E11" s="154" t="str">
        <f>IF(ISBLANK(B8),"",B8)</f>
        <v/>
      </c>
      <c r="F11" s="6"/>
      <c r="G11" s="12" t="s">
        <v>18</v>
      </c>
      <c r="H11" s="286" t="str">
        <f>IF($AA$27,D34,"")</f>
        <v/>
      </c>
      <c r="I11" s="287"/>
      <c r="J11" s="287"/>
      <c r="K11" s="287"/>
      <c r="L11" s="287"/>
      <c r="M11" s="287"/>
      <c r="N11" s="288"/>
      <c r="O11" s="286" t="str">
        <f>IF(EXACT(H11,""),"",VLOOKUP(H11,Punkte!$D$26:$G$30,4,FALSE))</f>
        <v/>
      </c>
      <c r="P11" s="288"/>
      <c r="Q11" s="6"/>
      <c r="R11" s="6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</row>
    <row r="12" spans="1:31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</row>
    <row r="13" spans="1:31" ht="13.5" thickBot="1" x14ac:dyDescent="0.25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1"/>
      <c r="R13" s="32"/>
      <c r="S13" s="3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</row>
    <row r="14" spans="1:31" ht="13.5" thickBot="1" x14ac:dyDescent="0.25">
      <c r="A14" s="14" t="s">
        <v>100</v>
      </c>
      <c r="B14" s="300" t="s">
        <v>19</v>
      </c>
      <c r="C14" s="301"/>
      <c r="D14" s="301"/>
      <c r="E14" s="302"/>
      <c r="F14" s="217"/>
      <c r="G14" s="273" t="s">
        <v>20</v>
      </c>
      <c r="H14" s="274"/>
      <c r="I14" s="275"/>
      <c r="J14" s="87"/>
      <c r="K14" s="266" t="s">
        <v>95</v>
      </c>
      <c r="L14" s="267"/>
      <c r="M14" s="268"/>
      <c r="N14" s="168"/>
      <c r="O14" s="266" t="s">
        <v>96</v>
      </c>
      <c r="P14" s="267"/>
      <c r="Q14" s="268"/>
      <c r="R14" s="168"/>
      <c r="S14" s="266" t="s">
        <v>97</v>
      </c>
      <c r="T14" s="267"/>
      <c r="U14" s="268"/>
      <c r="V14" s="87"/>
      <c r="W14" s="273" t="s">
        <v>98</v>
      </c>
      <c r="X14" s="274"/>
      <c r="Y14" s="275"/>
      <c r="Z14" s="9"/>
      <c r="AA14" s="276" t="s">
        <v>22</v>
      </c>
      <c r="AB14" s="277"/>
      <c r="AC14" s="278"/>
      <c r="AD14" s="15"/>
      <c r="AE14" s="139" t="s">
        <v>23</v>
      </c>
    </row>
    <row r="15" spans="1:31" x14ac:dyDescent="0.2">
      <c r="A15" s="16">
        <v>1</v>
      </c>
      <c r="B15" s="156" t="str">
        <f>E11</f>
        <v/>
      </c>
      <c r="C15" s="148"/>
      <c r="D15" s="279" t="str">
        <f>E8</f>
        <v/>
      </c>
      <c r="E15" s="280"/>
      <c r="F15" s="218"/>
      <c r="G15" s="111"/>
      <c r="H15" s="17" t="s">
        <v>24</v>
      </c>
      <c r="I15" s="114"/>
      <c r="J15" s="34"/>
      <c r="K15" s="169"/>
      <c r="L15" s="170" t="s">
        <v>24</v>
      </c>
      <c r="M15" s="171"/>
      <c r="N15" s="172"/>
      <c r="O15" s="169"/>
      <c r="P15" s="170" t="s">
        <v>24</v>
      </c>
      <c r="Q15" s="171"/>
      <c r="R15" s="172"/>
      <c r="S15" s="169"/>
      <c r="T15" s="170" t="s">
        <v>24</v>
      </c>
      <c r="U15" s="171"/>
      <c r="V15" s="34"/>
      <c r="W15" s="111">
        <f>K15+O15+S15</f>
        <v>0</v>
      </c>
      <c r="X15" s="17" t="s">
        <v>24</v>
      </c>
      <c r="Y15" s="114">
        <f>M15+Q15+U15</f>
        <v>0</v>
      </c>
      <c r="Z15" s="6"/>
      <c r="AA15" s="19">
        <f>IF(G15=I15,0,IF(G15=2,2,0))</f>
        <v>0</v>
      </c>
      <c r="AB15" s="20" t="s">
        <v>24</v>
      </c>
      <c r="AC15" s="21">
        <f>IF(G15=I15,0,IF(I15=2,2,0))</f>
        <v>0</v>
      </c>
      <c r="AD15" s="4"/>
      <c r="AE15" s="163" t="s">
        <v>30</v>
      </c>
    </row>
    <row r="16" spans="1:31" x14ac:dyDescent="0.2">
      <c r="A16" s="22">
        <v>3</v>
      </c>
      <c r="B16" s="161" t="str">
        <f>E7</f>
        <v/>
      </c>
      <c r="C16" s="149"/>
      <c r="D16" s="281" t="str">
        <f>E8</f>
        <v/>
      </c>
      <c r="E16" s="282"/>
      <c r="F16" s="218"/>
      <c r="G16" s="112"/>
      <c r="H16" s="23" t="s">
        <v>24</v>
      </c>
      <c r="I16" s="115"/>
      <c r="J16" s="34"/>
      <c r="K16" s="173"/>
      <c r="L16" s="174" t="s">
        <v>24</v>
      </c>
      <c r="M16" s="175"/>
      <c r="N16" s="172"/>
      <c r="O16" s="173"/>
      <c r="P16" s="174" t="s">
        <v>24</v>
      </c>
      <c r="Q16" s="175"/>
      <c r="R16" s="172"/>
      <c r="S16" s="173"/>
      <c r="T16" s="174" t="s">
        <v>24</v>
      </c>
      <c r="U16" s="175"/>
      <c r="V16" s="34"/>
      <c r="W16" s="112">
        <f t="shared" ref="W16:W26" si="0">K16+O16+S16</f>
        <v>0</v>
      </c>
      <c r="X16" s="23" t="s">
        <v>24</v>
      </c>
      <c r="Y16" s="115">
        <f>M16+Q16+U16</f>
        <v>0</v>
      </c>
      <c r="Z16" s="6"/>
      <c r="AA16" s="25">
        <f>IF(G16=I16,0,IF(G16=2,2,0))</f>
        <v>0</v>
      </c>
      <c r="AB16" s="26" t="s">
        <v>24</v>
      </c>
      <c r="AC16" s="27">
        <f>IF(G16=I16,0,IF(I16=2,2,0))</f>
        <v>0</v>
      </c>
      <c r="AD16" s="4"/>
      <c r="AE16" s="164" t="s">
        <v>25</v>
      </c>
    </row>
    <row r="17" spans="1:45" x14ac:dyDescent="0.2">
      <c r="A17" s="22">
        <v>5</v>
      </c>
      <c r="B17" s="157" t="str">
        <f>E11</f>
        <v/>
      </c>
      <c r="C17" s="149"/>
      <c r="D17" s="262" t="str">
        <f>E10</f>
        <v/>
      </c>
      <c r="E17" s="263"/>
      <c r="F17" s="218"/>
      <c r="G17" s="112"/>
      <c r="H17" s="23" t="s">
        <v>24</v>
      </c>
      <c r="I17" s="115"/>
      <c r="J17" s="34"/>
      <c r="K17" s="173"/>
      <c r="L17" s="174" t="s">
        <v>24</v>
      </c>
      <c r="M17" s="175"/>
      <c r="N17" s="172"/>
      <c r="O17" s="173"/>
      <c r="P17" s="174" t="s">
        <v>24</v>
      </c>
      <c r="Q17" s="175"/>
      <c r="R17" s="172"/>
      <c r="S17" s="173"/>
      <c r="T17" s="174" t="s">
        <v>24</v>
      </c>
      <c r="U17" s="175"/>
      <c r="V17" s="34"/>
      <c r="W17" s="112">
        <f t="shared" si="0"/>
        <v>0</v>
      </c>
      <c r="X17" s="23" t="s">
        <v>24</v>
      </c>
      <c r="Y17" s="115">
        <f>M17+Q17+U17</f>
        <v>0</v>
      </c>
      <c r="Z17" s="6"/>
      <c r="AA17" s="25">
        <f>IF(G17=I17,0,IF(G17=2,2,0))</f>
        <v>0</v>
      </c>
      <c r="AB17" s="26" t="s">
        <v>24</v>
      </c>
      <c r="AC17" s="27">
        <f>IF(G17=I17,0,IF(I17=2,2,0))</f>
        <v>0</v>
      </c>
      <c r="AD17" s="4"/>
      <c r="AE17" s="166" t="s">
        <v>26</v>
      </c>
    </row>
    <row r="18" spans="1:45" x14ac:dyDescent="0.2">
      <c r="A18" s="22">
        <v>7</v>
      </c>
      <c r="B18" s="158" t="str">
        <f>E9</f>
        <v/>
      </c>
      <c r="C18" s="149"/>
      <c r="D18" s="292" t="str">
        <f>E11</f>
        <v/>
      </c>
      <c r="E18" s="293"/>
      <c r="F18" s="218"/>
      <c r="G18" s="112"/>
      <c r="H18" s="23" t="s">
        <v>24</v>
      </c>
      <c r="I18" s="115"/>
      <c r="J18" s="34"/>
      <c r="K18" s="173"/>
      <c r="L18" s="174" t="s">
        <v>24</v>
      </c>
      <c r="M18" s="175"/>
      <c r="N18" s="172"/>
      <c r="O18" s="173"/>
      <c r="P18" s="174" t="s">
        <v>24</v>
      </c>
      <c r="Q18" s="175"/>
      <c r="R18" s="172"/>
      <c r="S18" s="173"/>
      <c r="T18" s="174" t="s">
        <v>24</v>
      </c>
      <c r="U18" s="175"/>
      <c r="V18" s="34"/>
      <c r="W18" s="112">
        <f t="shared" si="0"/>
        <v>0</v>
      </c>
      <c r="X18" s="23" t="s">
        <v>24</v>
      </c>
      <c r="Y18" s="115">
        <f>M18+Q18+U18</f>
        <v>0</v>
      </c>
      <c r="Z18" s="6"/>
      <c r="AA18" s="25">
        <f>IF(G18=I18,0,IF(G18=2,2,0))</f>
        <v>0</v>
      </c>
      <c r="AB18" s="26" t="s">
        <v>24</v>
      </c>
      <c r="AC18" s="27">
        <f>IF(G18=I18,0,IF(I18=2,2,0))</f>
        <v>0</v>
      </c>
      <c r="AD18" s="4"/>
      <c r="AE18" s="165" t="s">
        <v>31</v>
      </c>
    </row>
    <row r="19" spans="1:45" ht="13.5" thickBot="1" x14ac:dyDescent="0.25">
      <c r="A19" s="28">
        <v>9</v>
      </c>
      <c r="B19" s="209" t="str">
        <f>E7</f>
        <v/>
      </c>
      <c r="C19" s="150"/>
      <c r="D19" s="294" t="str">
        <f>E11</f>
        <v/>
      </c>
      <c r="E19" s="295"/>
      <c r="F19" s="233"/>
      <c r="G19" s="113"/>
      <c r="H19" s="29" t="s">
        <v>24</v>
      </c>
      <c r="I19" s="116"/>
      <c r="J19" s="68"/>
      <c r="K19" s="176"/>
      <c r="L19" s="177" t="s">
        <v>24</v>
      </c>
      <c r="M19" s="178"/>
      <c r="N19" s="179"/>
      <c r="O19" s="176"/>
      <c r="P19" s="177" t="s">
        <v>24</v>
      </c>
      <c r="Q19" s="178"/>
      <c r="R19" s="179"/>
      <c r="S19" s="176"/>
      <c r="T19" s="177" t="s">
        <v>24</v>
      </c>
      <c r="U19" s="178"/>
      <c r="V19" s="68"/>
      <c r="W19" s="113">
        <f t="shared" si="0"/>
        <v>0</v>
      </c>
      <c r="X19" s="29" t="s">
        <v>24</v>
      </c>
      <c r="Y19" s="116">
        <f>M19+Q19+U19</f>
        <v>0</v>
      </c>
      <c r="Z19" s="31"/>
      <c r="AA19" s="180">
        <f>IF(G19=I19,0,IF(G19=2,2,0))</f>
        <v>0</v>
      </c>
      <c r="AB19" s="181" t="s">
        <v>24</v>
      </c>
      <c r="AC19" s="182">
        <f>IF(G19=I19,0,IF(I19=2,2,0))</f>
        <v>0</v>
      </c>
      <c r="AD19" s="32"/>
      <c r="AE19" s="167" t="s">
        <v>28</v>
      </c>
    </row>
    <row r="20" spans="1:45" s="250" customFormat="1" ht="13.5" thickBot="1" x14ac:dyDescent="0.25">
      <c r="A20" s="240"/>
      <c r="B20" s="241"/>
      <c r="C20" s="242"/>
      <c r="D20" s="241"/>
      <c r="E20" s="241"/>
      <c r="F20" s="243"/>
      <c r="G20" s="244"/>
      <c r="H20" s="245"/>
      <c r="I20" s="244"/>
      <c r="J20" s="245"/>
      <c r="K20" s="246"/>
      <c r="L20" s="247"/>
      <c r="M20" s="246"/>
      <c r="N20" s="242"/>
      <c r="O20" s="246"/>
      <c r="P20" s="247"/>
      <c r="Q20" s="246"/>
      <c r="R20" s="242"/>
      <c r="S20" s="246"/>
      <c r="T20" s="247"/>
      <c r="U20" s="246"/>
      <c r="V20" s="245"/>
      <c r="W20" s="244"/>
      <c r="X20" s="245"/>
      <c r="Y20" s="244"/>
      <c r="Z20" s="243"/>
      <c r="AA20" s="245"/>
      <c r="AB20" s="245"/>
      <c r="AC20" s="245"/>
      <c r="AD20" s="248"/>
      <c r="AE20" s="249"/>
    </row>
    <row r="21" spans="1:45" ht="13.5" thickBot="1" x14ac:dyDescent="0.25">
      <c r="A21" s="33"/>
      <c r="B21" s="303" t="s">
        <v>29</v>
      </c>
      <c r="C21" s="301"/>
      <c r="D21" s="301"/>
      <c r="E21" s="302"/>
      <c r="F21" s="6"/>
      <c r="G21" s="34"/>
      <c r="H21" s="34"/>
      <c r="I21" s="34"/>
      <c r="J21" s="34"/>
      <c r="K21" s="224"/>
      <c r="L21" s="190"/>
      <c r="M21" s="224"/>
      <c r="N21" s="189"/>
      <c r="O21" s="224"/>
      <c r="P21" s="190"/>
      <c r="Q21" s="224"/>
      <c r="R21" s="189"/>
      <c r="S21" s="224"/>
      <c r="T21" s="190"/>
      <c r="U21" s="224"/>
      <c r="V21" s="34"/>
      <c r="W21" s="34"/>
      <c r="X21" s="34"/>
      <c r="Y21" s="34"/>
      <c r="Z21" s="6"/>
      <c r="AA21" s="34"/>
      <c r="AB21" s="34"/>
      <c r="AC21" s="34"/>
      <c r="AD21" s="4"/>
      <c r="AE21" s="36"/>
    </row>
    <row r="22" spans="1:45" x14ac:dyDescent="0.2">
      <c r="A22" s="221">
        <v>2</v>
      </c>
      <c r="B22" s="225" t="str">
        <f>E7</f>
        <v/>
      </c>
      <c r="C22" s="151"/>
      <c r="D22" s="296" t="str">
        <f>E10</f>
        <v/>
      </c>
      <c r="E22" s="297"/>
      <c r="F22" s="226"/>
      <c r="G22" s="117"/>
      <c r="H22" s="37" t="s">
        <v>24</v>
      </c>
      <c r="I22" s="120"/>
      <c r="J22" s="227"/>
      <c r="K22" s="186"/>
      <c r="L22" s="187" t="s">
        <v>24</v>
      </c>
      <c r="M22" s="188"/>
      <c r="N22" s="228"/>
      <c r="O22" s="186"/>
      <c r="P22" s="187" t="s">
        <v>24</v>
      </c>
      <c r="Q22" s="188"/>
      <c r="R22" s="228"/>
      <c r="S22" s="186"/>
      <c r="T22" s="187" t="s">
        <v>24</v>
      </c>
      <c r="U22" s="188"/>
      <c r="V22" s="227"/>
      <c r="W22" s="117">
        <f t="shared" si="0"/>
        <v>0</v>
      </c>
      <c r="X22" s="37" t="s">
        <v>24</v>
      </c>
      <c r="Y22" s="120">
        <f>M22+Q22+U22</f>
        <v>0</v>
      </c>
      <c r="Z22" s="38"/>
      <c r="AA22" s="39">
        <f>IF(G22=I22,0,IF(G22=2,2,0))</f>
        <v>0</v>
      </c>
      <c r="AB22" s="17" t="s">
        <v>24</v>
      </c>
      <c r="AC22" s="40">
        <f>IF(G22=I22,0,IF(I22=2,2,0))</f>
        <v>0</v>
      </c>
      <c r="AD22" s="41"/>
      <c r="AE22" s="183" t="s">
        <v>27</v>
      </c>
    </row>
    <row r="23" spans="1:45" x14ac:dyDescent="0.2">
      <c r="A23" s="222">
        <v>4</v>
      </c>
      <c r="B23" s="229" t="str">
        <f>E9</f>
        <v/>
      </c>
      <c r="C23" s="152"/>
      <c r="D23" s="262" t="str">
        <f>E10</f>
        <v/>
      </c>
      <c r="E23" s="263"/>
      <c r="F23" s="219"/>
      <c r="G23" s="118"/>
      <c r="H23" s="42" t="s">
        <v>24</v>
      </c>
      <c r="I23" s="121"/>
      <c r="J23" s="215"/>
      <c r="K23" s="173"/>
      <c r="L23" s="174" t="s">
        <v>24</v>
      </c>
      <c r="M23" s="175"/>
      <c r="N23" s="172"/>
      <c r="O23" s="173"/>
      <c r="P23" s="174" t="s">
        <v>24</v>
      </c>
      <c r="Q23" s="175"/>
      <c r="R23" s="172"/>
      <c r="S23" s="173"/>
      <c r="T23" s="174" t="s">
        <v>24</v>
      </c>
      <c r="U23" s="175"/>
      <c r="V23" s="215"/>
      <c r="W23" s="118">
        <f t="shared" si="0"/>
        <v>0</v>
      </c>
      <c r="X23" s="42" t="s">
        <v>24</v>
      </c>
      <c r="Y23" s="121">
        <f>M23+Q23+U23</f>
        <v>0</v>
      </c>
      <c r="Z23" s="43"/>
      <c r="AA23" s="22">
        <f>IF(G23=I23,0,IF(G23=2,2,0))</f>
        <v>0</v>
      </c>
      <c r="AB23" s="23" t="s">
        <v>24</v>
      </c>
      <c r="AC23" s="44">
        <f>IF(G23=I23,0,IF(I23=2,2,0))</f>
        <v>0</v>
      </c>
      <c r="AD23" s="45"/>
      <c r="AE23" s="184" t="s">
        <v>27</v>
      </c>
    </row>
    <row r="24" spans="1:45" x14ac:dyDescent="0.2">
      <c r="A24" s="222">
        <v>6</v>
      </c>
      <c r="B24" s="230" t="str">
        <f>E7</f>
        <v/>
      </c>
      <c r="C24" s="152"/>
      <c r="D24" s="264" t="str">
        <f>E9</f>
        <v/>
      </c>
      <c r="E24" s="265"/>
      <c r="F24" s="219"/>
      <c r="G24" s="118"/>
      <c r="H24" s="42" t="s">
        <v>24</v>
      </c>
      <c r="I24" s="121"/>
      <c r="J24" s="215"/>
      <c r="K24" s="173"/>
      <c r="L24" s="174" t="s">
        <v>24</v>
      </c>
      <c r="M24" s="175"/>
      <c r="N24" s="172"/>
      <c r="O24" s="173"/>
      <c r="P24" s="174" t="s">
        <v>24</v>
      </c>
      <c r="Q24" s="175"/>
      <c r="R24" s="172"/>
      <c r="S24" s="173"/>
      <c r="T24" s="174" t="s">
        <v>24</v>
      </c>
      <c r="U24" s="175"/>
      <c r="V24" s="215"/>
      <c r="W24" s="118">
        <f t="shared" si="0"/>
        <v>0</v>
      </c>
      <c r="X24" s="42" t="s">
        <v>24</v>
      </c>
      <c r="Y24" s="121">
        <f>M24+Q24+U24</f>
        <v>0</v>
      </c>
      <c r="Z24" s="43"/>
      <c r="AA24" s="22">
        <f>IF(G24=I24,0,IF(G24=2,2,0))</f>
        <v>0</v>
      </c>
      <c r="AB24" s="23" t="s">
        <v>24</v>
      </c>
      <c r="AC24" s="44">
        <f>IF(G24=I24,0,IF(I24=2,2,0))</f>
        <v>0</v>
      </c>
      <c r="AD24" s="45"/>
      <c r="AE24" s="184" t="s">
        <v>27</v>
      </c>
    </row>
    <row r="25" spans="1:45" x14ac:dyDescent="0.2">
      <c r="A25" s="222">
        <v>8</v>
      </c>
      <c r="B25" s="231" t="str">
        <f>E8</f>
        <v/>
      </c>
      <c r="C25" s="152"/>
      <c r="D25" s="262" t="str">
        <f>E10</f>
        <v/>
      </c>
      <c r="E25" s="263"/>
      <c r="F25" s="219"/>
      <c r="G25" s="118"/>
      <c r="H25" s="42" t="s">
        <v>24</v>
      </c>
      <c r="I25" s="121"/>
      <c r="J25" s="215"/>
      <c r="K25" s="173"/>
      <c r="L25" s="174" t="s">
        <v>24</v>
      </c>
      <c r="M25" s="175"/>
      <c r="N25" s="172"/>
      <c r="O25" s="173"/>
      <c r="P25" s="174" t="s">
        <v>24</v>
      </c>
      <c r="Q25" s="175"/>
      <c r="R25" s="172"/>
      <c r="S25" s="173"/>
      <c r="T25" s="174" t="s">
        <v>24</v>
      </c>
      <c r="U25" s="175"/>
      <c r="V25" s="215"/>
      <c r="W25" s="118">
        <f t="shared" si="0"/>
        <v>0</v>
      </c>
      <c r="X25" s="42" t="s">
        <v>24</v>
      </c>
      <c r="Y25" s="121">
        <f>M25+Q25+U25</f>
        <v>0</v>
      </c>
      <c r="Z25" s="43"/>
      <c r="AA25" s="22">
        <f>IF(G25=I25,0,IF(G25=2,2,0))</f>
        <v>0</v>
      </c>
      <c r="AB25" s="23" t="s">
        <v>24</v>
      </c>
      <c r="AC25" s="44">
        <f>IF(G25=I25,0,IF(I25=2,2,0))</f>
        <v>0</v>
      </c>
      <c r="AD25" s="45"/>
      <c r="AE25" s="184" t="s">
        <v>27</v>
      </c>
    </row>
    <row r="26" spans="1:45" ht="13.5" thickBot="1" x14ac:dyDescent="0.25">
      <c r="A26" s="223">
        <v>10</v>
      </c>
      <c r="B26" s="232" t="str">
        <f>E8</f>
        <v/>
      </c>
      <c r="C26" s="153"/>
      <c r="D26" s="283" t="str">
        <f>E9</f>
        <v/>
      </c>
      <c r="E26" s="284"/>
      <c r="F26" s="220"/>
      <c r="G26" s="119"/>
      <c r="H26" s="46" t="s">
        <v>24</v>
      </c>
      <c r="I26" s="122"/>
      <c r="J26" s="216"/>
      <c r="K26" s="176"/>
      <c r="L26" s="177" t="s">
        <v>24</v>
      </c>
      <c r="M26" s="178"/>
      <c r="N26" s="179"/>
      <c r="O26" s="176"/>
      <c r="P26" s="177" t="s">
        <v>24</v>
      </c>
      <c r="Q26" s="178"/>
      <c r="R26" s="179"/>
      <c r="S26" s="176"/>
      <c r="T26" s="177" t="s">
        <v>24</v>
      </c>
      <c r="U26" s="178"/>
      <c r="V26" s="216"/>
      <c r="W26" s="119">
        <f t="shared" si="0"/>
        <v>0</v>
      </c>
      <c r="X26" s="46" t="s">
        <v>24</v>
      </c>
      <c r="Y26" s="122">
        <f>M26+Q26+U26</f>
        <v>0</v>
      </c>
      <c r="Z26" s="47"/>
      <c r="AA26" s="28">
        <f>IF(G26=I26,0,IF(G26=2,2,0))</f>
        <v>0</v>
      </c>
      <c r="AB26" s="29" t="s">
        <v>24</v>
      </c>
      <c r="AC26" s="48">
        <f>IF(G26=I26,0,IF(I26=2,2,0))</f>
        <v>0</v>
      </c>
      <c r="AD26" s="49"/>
      <c r="AE26" s="185" t="s">
        <v>27</v>
      </c>
    </row>
    <row r="27" spans="1:45" hidden="1" x14ac:dyDescent="0.2">
      <c r="A27" s="13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85" t="b">
        <f>AND(AA19+AC19&gt;0,AA22+AC22&gt;0,AA23+AC23&gt;0,AA24+AC24&gt;0,AA25+AC25&gt;0,AA26+AC26&gt;0,AA18+AC18&gt;0,AA17+AC17&gt;0,AA16+AC16&gt;0,AA15+AC15&gt;0)</f>
        <v>0</v>
      </c>
      <c r="AB27" s="285"/>
      <c r="AC27" s="285"/>
      <c r="AD27" s="6"/>
      <c r="AE27" s="7"/>
      <c r="AF27" s="6"/>
      <c r="AG27" s="6"/>
      <c r="AH27" s="6"/>
      <c r="AI27" s="6"/>
      <c r="AJ27" s="6"/>
      <c r="AK27" s="6"/>
      <c r="AL27" s="6"/>
      <c r="AM27" s="6"/>
      <c r="AN27" s="6"/>
      <c r="AO27" s="289" t="b">
        <f>AND(AA15+AC15&gt;0,AA16+AC16&gt;0,AA17+AC17&gt;0,AA18+AC18&gt;0,AA19+AC19&gt;0,AA22+AC22&gt;0,AA23+AC23&gt;0,AA24+AC24&gt;0,AA25+AC25&gt;0,AA26+AC26&gt;0)</f>
        <v>0</v>
      </c>
      <c r="AP27" s="289"/>
      <c r="AQ27" s="289"/>
      <c r="AR27" s="4"/>
      <c r="AS27" s="7"/>
    </row>
    <row r="28" spans="1:45" ht="13.5" thickBot="1" x14ac:dyDescent="0.25">
      <c r="A28" s="50"/>
      <c r="B28" s="4"/>
      <c r="C28" s="4"/>
      <c r="D28" s="4"/>
      <c r="E28" s="34" t="s">
        <v>99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</row>
    <row r="29" spans="1:45" ht="13.5" thickBot="1" x14ac:dyDescent="0.25">
      <c r="A29" s="51"/>
      <c r="B29" s="52" t="s">
        <v>32</v>
      </c>
      <c r="C29" s="9"/>
      <c r="D29" s="290"/>
      <c r="E29" s="291"/>
      <c r="F29" s="53"/>
      <c r="G29" s="266" t="s">
        <v>33</v>
      </c>
      <c r="H29" s="267"/>
      <c r="I29" s="268"/>
      <c r="J29" s="9"/>
      <c r="K29" s="266" t="s">
        <v>21</v>
      </c>
      <c r="L29" s="267"/>
      <c r="M29" s="267"/>
      <c r="N29" s="267"/>
      <c r="O29" s="268"/>
      <c r="P29" s="9"/>
      <c r="Q29" s="266" t="s">
        <v>22</v>
      </c>
      <c r="R29" s="267"/>
      <c r="S29" s="268"/>
      <c r="T29" s="5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</row>
    <row r="30" spans="1:45" x14ac:dyDescent="0.2">
      <c r="A30" s="50"/>
      <c r="B30" s="54">
        <v>1</v>
      </c>
      <c r="C30" s="6"/>
      <c r="D30" s="269" t="str">
        <f>IF($AO$27,VLOOKUP(B30,Tabelle!$B$4:$P$8,3,FALSE),"")</f>
        <v/>
      </c>
      <c r="E30" s="270"/>
      <c r="F30" s="55"/>
      <c r="G30" s="191" t="str">
        <f>IF($AA$27,VLOOKUP(B30,Tabelle!$B$4:$P$8,5,FALSE),"")</f>
        <v/>
      </c>
      <c r="H30" s="187" t="s">
        <v>24</v>
      </c>
      <c r="I30" s="192" t="str">
        <f>IF($AA$27,VLOOKUP(B30,Tabelle!$B$4:$P$8,7,FALSE),"")</f>
        <v/>
      </c>
      <c r="J30" s="193"/>
      <c r="K30" s="329" t="str">
        <f>IF($AA$27,VLOOKUP(B30,Tabelle!$B$4:$P$8,9,FALSE),"")</f>
        <v/>
      </c>
      <c r="L30" s="330"/>
      <c r="M30" s="187" t="s">
        <v>24</v>
      </c>
      <c r="N30" s="335" t="str">
        <f>IF($AA$27,VLOOKUP(B30,Tabelle!$B$4:$P$8,11,FALSE),"")</f>
        <v/>
      </c>
      <c r="O30" s="336"/>
      <c r="P30" s="190"/>
      <c r="Q30" s="191" t="str">
        <f>IF($AA$27,VLOOKUP(B30,Tabelle!$B$4:$P$8,13,FALSE),"")</f>
        <v/>
      </c>
      <c r="R30" s="187" t="s">
        <v>24</v>
      </c>
      <c r="S30" s="192" t="str">
        <f>IF($AA$27,VLOOKUP(B30,Tabelle!$B$4:$P$8,15,FALSE),"")</f>
        <v/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</row>
    <row r="31" spans="1:45" x14ac:dyDescent="0.2">
      <c r="A31" s="50"/>
      <c r="B31" s="56">
        <v>2</v>
      </c>
      <c r="C31" s="6"/>
      <c r="D31" s="271" t="str">
        <f>IF($AO$27,VLOOKUP(B31,Tabelle!$B$4:$P$8,3,FALSE),"")</f>
        <v/>
      </c>
      <c r="E31" s="272"/>
      <c r="F31" s="57"/>
      <c r="G31" s="194" t="str">
        <f>IF($AA$27,VLOOKUP(B31,Tabelle!$B$4:$P$8,5,FALSE),"")</f>
        <v/>
      </c>
      <c r="H31" s="170" t="s">
        <v>24</v>
      </c>
      <c r="I31" s="195" t="str">
        <f>IF($AA$27,VLOOKUP(B31,Tabelle!$B$4:$P$8,7,FALSE),"")</f>
        <v/>
      </c>
      <c r="J31" s="196"/>
      <c r="K31" s="331" t="str">
        <f>IF($AA$27,VLOOKUP(B31,Tabelle!$B$4:$P$8,9,FALSE),"")</f>
        <v/>
      </c>
      <c r="L31" s="332"/>
      <c r="M31" s="170" t="s">
        <v>24</v>
      </c>
      <c r="N31" s="337" t="str">
        <f>IF($AA$27,VLOOKUP(B31,Tabelle!$B$4:$P$8,11,FALSE),"")</f>
        <v/>
      </c>
      <c r="O31" s="338"/>
      <c r="P31" s="190"/>
      <c r="Q31" s="194" t="str">
        <f>IF($AA$27,VLOOKUP(B31,Tabelle!$B$4:$P$8,13,FALSE),"")</f>
        <v/>
      </c>
      <c r="R31" s="170" t="s">
        <v>24</v>
      </c>
      <c r="S31" s="195" t="str">
        <f>IF($AA$27,VLOOKUP(B31,Tabelle!$B$4:$P$8,15,FALSE),"")</f>
        <v/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</row>
    <row r="32" spans="1:45" x14ac:dyDescent="0.2">
      <c r="A32" s="50"/>
      <c r="B32" s="56">
        <v>3</v>
      </c>
      <c r="C32" s="6"/>
      <c r="D32" s="271" t="str">
        <f>IF($AO$27,VLOOKUP(B32,Tabelle!$B$4:$P$8,3,FALSE),"")</f>
        <v/>
      </c>
      <c r="E32" s="272"/>
      <c r="F32" s="57"/>
      <c r="G32" s="194" t="str">
        <f>IF($AA$27,VLOOKUP(B32,Tabelle!$B$4:$P$8,5,FALSE),"")</f>
        <v/>
      </c>
      <c r="H32" s="170" t="s">
        <v>24</v>
      </c>
      <c r="I32" s="195" t="str">
        <f>IF($AA$27,VLOOKUP(B32,Tabelle!$B$4:$P$8,7,FALSE),"")</f>
        <v/>
      </c>
      <c r="J32" s="196"/>
      <c r="K32" s="331" t="str">
        <f>IF($AA$27,VLOOKUP(B32,Tabelle!$B$4:$P$8,9,FALSE),"")</f>
        <v/>
      </c>
      <c r="L32" s="332"/>
      <c r="M32" s="170" t="s">
        <v>24</v>
      </c>
      <c r="N32" s="337" t="str">
        <f>IF($AA$27,VLOOKUP(B32,Tabelle!$B$4:$P$8,11,FALSE),"")</f>
        <v/>
      </c>
      <c r="O32" s="338"/>
      <c r="P32" s="190"/>
      <c r="Q32" s="194" t="str">
        <f>IF($AA$27,VLOOKUP(B32,Tabelle!$B$4:$P$8,13,FALSE),"")</f>
        <v/>
      </c>
      <c r="R32" s="170" t="s">
        <v>24</v>
      </c>
      <c r="S32" s="195" t="str">
        <f>IF($AA$27,VLOOKUP(B32,Tabelle!$B$4:$P$8,15,FALSE),"")</f>
        <v/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5"/>
    </row>
    <row r="33" spans="1:31" x14ac:dyDescent="0.2">
      <c r="A33" s="50"/>
      <c r="B33" s="56">
        <v>4</v>
      </c>
      <c r="C33" s="6"/>
      <c r="D33" s="271" t="str">
        <f>IF($AO$27,VLOOKUP(B33,Tabelle!$B$4:$P$8,3,FALSE),"")</f>
        <v/>
      </c>
      <c r="E33" s="272"/>
      <c r="F33" s="57"/>
      <c r="G33" s="194" t="str">
        <f>IF($AA$27,VLOOKUP(B33,Tabelle!$B$4:$P$8,5,FALSE),"")</f>
        <v/>
      </c>
      <c r="H33" s="170" t="s">
        <v>24</v>
      </c>
      <c r="I33" s="195" t="str">
        <f>IF($AA$27,VLOOKUP(B33,Tabelle!$B$4:$P$8,7,FALSE),"")</f>
        <v/>
      </c>
      <c r="J33" s="196"/>
      <c r="K33" s="331" t="str">
        <f>IF($AA$27,VLOOKUP(B33,Tabelle!$B$4:$P$8,9,FALSE),"")</f>
        <v/>
      </c>
      <c r="L33" s="332"/>
      <c r="M33" s="170" t="s">
        <v>24</v>
      </c>
      <c r="N33" s="337" t="str">
        <f>IF($AA$27,VLOOKUP(B33,Tabelle!$B$4:$P$8,11,FALSE),"")</f>
        <v/>
      </c>
      <c r="O33" s="338"/>
      <c r="P33" s="190"/>
      <c r="Q33" s="194" t="str">
        <f>IF($AA$27,VLOOKUP(B33,Tabelle!$B$4:$P$8,13,FALSE),"")</f>
        <v/>
      </c>
      <c r="R33" s="170" t="s">
        <v>24</v>
      </c>
      <c r="S33" s="195" t="str">
        <f>IF($AA$27,VLOOKUP(B33,Tabelle!$B$4:$P$8,15,FALSE),"")</f>
        <v/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</row>
    <row r="34" spans="1:31" ht="13.5" thickBot="1" x14ac:dyDescent="0.25">
      <c r="A34" s="60"/>
      <c r="B34" s="61">
        <v>5</v>
      </c>
      <c r="C34" s="31"/>
      <c r="D34" s="260" t="str">
        <f>IF($AO$27,VLOOKUP(B34,Tabelle!$B$4:$P$8,3,FALSE),"")</f>
        <v/>
      </c>
      <c r="E34" s="261"/>
      <c r="F34" s="62"/>
      <c r="G34" s="197" t="str">
        <f>IF($AA$27,VLOOKUP(B34,Tabelle!$B$4:$P$8,5,FALSE),"")</f>
        <v/>
      </c>
      <c r="H34" s="198" t="s">
        <v>24</v>
      </c>
      <c r="I34" s="199" t="str">
        <f>IF($AA$27,VLOOKUP(B34,Tabelle!$B$4:$P$8,7,FALSE),"")</f>
        <v/>
      </c>
      <c r="J34" s="200"/>
      <c r="K34" s="333" t="str">
        <f>IF($AA$27,VLOOKUP(B34,Tabelle!$B$4:$P$8,9,FALSE),"")</f>
        <v/>
      </c>
      <c r="L34" s="334"/>
      <c r="M34" s="198" t="s">
        <v>24</v>
      </c>
      <c r="N34" s="339" t="str">
        <f>IF($AA$27,VLOOKUP(B34,Tabelle!$B$4:$P$8,11,FALSE),"")</f>
        <v/>
      </c>
      <c r="O34" s="340"/>
      <c r="P34" s="201"/>
      <c r="Q34" s="197" t="str">
        <f>IF($AA$27,VLOOKUP(B34,Tabelle!$B$4:$P$8,13,FALSE),"")</f>
        <v/>
      </c>
      <c r="R34" s="198" t="s">
        <v>24</v>
      </c>
      <c r="S34" s="199" t="str">
        <f>IF($AA$27,VLOOKUP(B34,Tabelle!$B$4:$P$8,15,FALSE),"")</f>
        <v/>
      </c>
      <c r="T34" s="6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63"/>
    </row>
    <row r="35" spans="1:3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4"/>
      <c r="O35" s="64"/>
      <c r="P35" s="64"/>
      <c r="Q35" s="298">
        <v>44091</v>
      </c>
      <c r="R35" s="299"/>
      <c r="S35" s="299"/>
    </row>
    <row r="36" spans="1:31" x14ac:dyDescent="0.2">
      <c r="A36" s="6"/>
      <c r="B36" s="6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4"/>
      <c r="O36" s="64"/>
      <c r="P36" s="64"/>
      <c r="Q36" s="64"/>
      <c r="S36" s="64"/>
    </row>
    <row r="37" spans="1:31" x14ac:dyDescent="0.2">
      <c r="B37" s="251" t="s">
        <v>87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/>
      <c r="S37" s="64"/>
      <c r="T37" s="64"/>
    </row>
    <row r="38" spans="1:31" x14ac:dyDescent="0.2">
      <c r="B38" s="254" t="s">
        <v>90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6"/>
      <c r="S38" s="64"/>
      <c r="T38" s="64"/>
    </row>
    <row r="39" spans="1:31" x14ac:dyDescent="0.2">
      <c r="B39" s="254" t="s">
        <v>88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6"/>
      <c r="S39" s="64"/>
      <c r="T39" s="64"/>
    </row>
    <row r="40" spans="1:31" x14ac:dyDescent="0.2">
      <c r="B40" s="257" t="s">
        <v>89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64"/>
      <c r="T40" s="64"/>
    </row>
    <row r="41" spans="1:3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S41" s="64"/>
    </row>
    <row r="42" spans="1:3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S42" s="64"/>
    </row>
    <row r="43" spans="1:3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S43" s="64"/>
    </row>
    <row r="44" spans="1:3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S44" s="64"/>
    </row>
    <row r="45" spans="1:3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S45" s="64"/>
    </row>
    <row r="46" spans="1:3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S46" s="64"/>
    </row>
    <row r="47" spans="1:3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S47" s="64"/>
    </row>
    <row r="48" spans="1:3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S48" s="64"/>
    </row>
    <row r="49" spans="1:19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S49" s="64"/>
    </row>
    <row r="50" spans="1:19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S50" s="64"/>
    </row>
    <row r="51" spans="1:19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S51" s="64"/>
    </row>
    <row r="52" spans="1:19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S52" s="64"/>
    </row>
    <row r="53" spans="1:19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9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9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9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9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9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9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9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9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9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9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9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</sheetData>
  <sheetProtection algorithmName="SHA-512" hashValue="1nQC7kK1014TcvfmigkuNOUKsd7odo4NnL4hjFL4ajKgsqJm4pOGVZy79UWEAHDuMYjFFy+C/2zoNNhnNoZN8Q==" saltValue="nQGt+W4uI1qHEBXb9TuVhw==" spinCount="100000" sheet="1"/>
  <mergeCells count="65">
    <mergeCell ref="H9:N9"/>
    <mergeCell ref="O9:P9"/>
    <mergeCell ref="H10:N10"/>
    <mergeCell ref="O10:P10"/>
    <mergeCell ref="K32:L32"/>
    <mergeCell ref="N30:O30"/>
    <mergeCell ref="N31:O31"/>
    <mergeCell ref="N32:O32"/>
    <mergeCell ref="D4:E4"/>
    <mergeCell ref="G4:K4"/>
    <mergeCell ref="M4:P4"/>
    <mergeCell ref="D2:E2"/>
    <mergeCell ref="D3:E3"/>
    <mergeCell ref="G3:K3"/>
    <mergeCell ref="M3:P3"/>
    <mergeCell ref="G2:K2"/>
    <mergeCell ref="M2:P2"/>
    <mergeCell ref="G6:N6"/>
    <mergeCell ref="O6:P6"/>
    <mergeCell ref="H7:N7"/>
    <mergeCell ref="O7:P7"/>
    <mergeCell ref="H8:N8"/>
    <mergeCell ref="O8:P8"/>
    <mergeCell ref="H11:N11"/>
    <mergeCell ref="O11:P11"/>
    <mergeCell ref="AO27:AQ27"/>
    <mergeCell ref="D29:E29"/>
    <mergeCell ref="G29:I29"/>
    <mergeCell ref="D18:E18"/>
    <mergeCell ref="D19:E19"/>
    <mergeCell ref="D22:E22"/>
    <mergeCell ref="B14:E14"/>
    <mergeCell ref="B21:E21"/>
    <mergeCell ref="G14:I14"/>
    <mergeCell ref="K14:M14"/>
    <mergeCell ref="O14:Q14"/>
    <mergeCell ref="S14:U14"/>
    <mergeCell ref="K29:O29"/>
    <mergeCell ref="D31:E31"/>
    <mergeCell ref="D32:E32"/>
    <mergeCell ref="D33:E33"/>
    <mergeCell ref="W14:Y14"/>
    <mergeCell ref="AA14:AC14"/>
    <mergeCell ref="D15:E15"/>
    <mergeCell ref="D16:E16"/>
    <mergeCell ref="D17:E17"/>
    <mergeCell ref="D26:E26"/>
    <mergeCell ref="AA27:AC27"/>
    <mergeCell ref="K30:L30"/>
    <mergeCell ref="K31:L31"/>
    <mergeCell ref="K33:L33"/>
    <mergeCell ref="N33:O33"/>
    <mergeCell ref="D23:E23"/>
    <mergeCell ref="D24:E24"/>
    <mergeCell ref="D25:E25"/>
    <mergeCell ref="Q29:S29"/>
    <mergeCell ref="D30:E30"/>
    <mergeCell ref="B37:R37"/>
    <mergeCell ref="B38:R38"/>
    <mergeCell ref="B39:R39"/>
    <mergeCell ref="B40:R40"/>
    <mergeCell ref="D34:E34"/>
    <mergeCell ref="Q35:S35"/>
    <mergeCell ref="K34:L34"/>
    <mergeCell ref="N34:O34"/>
  </mergeCells>
  <dataValidations count="1">
    <dataValidation type="list" allowBlank="1" showInputMessage="1" showErrorMessage="1" sqref="M2:P2" xr:uid="{00000000-0002-0000-0000-000000000000}">
      <formula1>ligen</formula1>
    </dataValidation>
  </dataValidations>
  <pageMargins left="0.59314960629921254" right="0.59314960629921254" top="0.98" bottom="0.98" header="0.49" footer="0.49"/>
  <pageSetup paperSize="9" orientation="portrait" horizontalDpi="4294967292" verticalDpi="4294967292" r:id="rId1"/>
  <headerFooter alignWithMargins="0"/>
  <ignoredErrors>
    <ignoredError sqref="AA15:AA19 AC15:AC19 AA22:AA26 AC22:AC26 D30:E34 E7:E11" emptyCellReference="1"/>
    <ignoredError sqref="D16 B17" formula="1"/>
    <ignoredError sqref="W22:W26 W15:W19 Y15:Y19 Y22:Y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"/>
  <sheetViews>
    <sheetView zoomScale="125" zoomScaleNormal="125" workbookViewId="0">
      <selection activeCell="S10" sqref="S10"/>
    </sheetView>
  </sheetViews>
  <sheetFormatPr baseColWidth="10" defaultColWidth="10.85546875" defaultRowHeight="12.75" x14ac:dyDescent="0.2"/>
  <cols>
    <col min="1" max="1" width="2.28515625" style="3" customWidth="1"/>
    <col min="2" max="2" width="6.28515625" style="3" customWidth="1"/>
    <col min="3" max="3" width="2.140625" style="3" customWidth="1"/>
    <col min="4" max="4" width="17.140625" style="3" customWidth="1"/>
    <col min="5" max="5" width="2.7109375" style="3" customWidth="1"/>
    <col min="6" max="6" width="4.140625" style="3" customWidth="1"/>
    <col min="7" max="7" width="3" style="3" customWidth="1"/>
    <col min="8" max="8" width="4.140625" style="3" customWidth="1"/>
    <col min="9" max="9" width="2.140625" style="3" customWidth="1"/>
    <col min="10" max="10" width="4.140625" style="3" customWidth="1"/>
    <col min="11" max="11" width="3" style="3" customWidth="1"/>
    <col min="12" max="12" width="4.140625" style="3" customWidth="1"/>
    <col min="13" max="13" width="2.140625" style="3" customWidth="1"/>
    <col min="14" max="14" width="4.140625" style="3" customWidth="1"/>
    <col min="15" max="15" width="3" style="3" customWidth="1"/>
    <col min="16" max="16" width="4.140625" style="3" customWidth="1"/>
    <col min="17" max="17" width="2.28515625" style="3" customWidth="1"/>
    <col min="18" max="18" width="11.7109375" style="3" customWidth="1"/>
    <col min="19" max="19" width="11" style="3" customWidth="1"/>
    <col min="20" max="20" width="11.140625" style="66" hidden="1" customWidth="1"/>
    <col min="21" max="21" width="13.7109375" style="3" hidden="1" customWidth="1"/>
    <col min="22" max="22" width="13.28515625" style="3" hidden="1" customWidth="1"/>
    <col min="23" max="23" width="9.140625" style="3" hidden="1" customWidth="1"/>
    <col min="24" max="16384" width="10.85546875" style="3"/>
  </cols>
  <sheetData>
    <row r="1" spans="1:23" ht="13.5" thickBot="1" x14ac:dyDescent="0.25"/>
    <row r="2" spans="1:23" ht="13.5" thickBot="1" x14ac:dyDescent="0.25">
      <c r="A2" s="13"/>
      <c r="B2" s="341" t="s">
        <v>7</v>
      </c>
      <c r="C2" s="342"/>
      <c r="D2" s="343"/>
      <c r="E2" s="3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3" ht="13.5" thickBot="1" x14ac:dyDescent="0.25">
      <c r="A3" s="13"/>
      <c r="B3" s="67" t="s">
        <v>34</v>
      </c>
      <c r="C3" s="31"/>
      <c r="D3" s="68"/>
      <c r="E3" s="53"/>
      <c r="F3" s="266" t="s">
        <v>33</v>
      </c>
      <c r="G3" s="267"/>
      <c r="H3" s="268"/>
      <c r="I3" s="9"/>
      <c r="J3" s="266" t="s">
        <v>21</v>
      </c>
      <c r="K3" s="267"/>
      <c r="L3" s="268"/>
      <c r="M3" s="9"/>
      <c r="N3" s="266" t="s">
        <v>22</v>
      </c>
      <c r="O3" s="267"/>
      <c r="P3" s="268"/>
      <c r="Q3" s="69"/>
      <c r="R3" s="70" t="s">
        <v>35</v>
      </c>
      <c r="S3" s="71" t="s">
        <v>36</v>
      </c>
      <c r="T3" s="72" t="s">
        <v>37</v>
      </c>
      <c r="U3" s="72" t="s">
        <v>38</v>
      </c>
      <c r="V3" s="72" t="s">
        <v>39</v>
      </c>
      <c r="W3" s="72" t="s">
        <v>40</v>
      </c>
    </row>
    <row r="4" spans="1:23" x14ac:dyDescent="0.2">
      <c r="A4" s="13"/>
      <c r="B4" s="73">
        <f>RANK(W4,$W$4:$W$8,TRUE)</f>
        <v>1</v>
      </c>
      <c r="C4" s="6"/>
      <c r="D4" s="202" t="str">
        <f>SL!E7</f>
        <v/>
      </c>
      <c r="E4" s="55"/>
      <c r="F4" s="207">
        <f>SL!G16+SL!G19+SL!G22+SL!G24</f>
        <v>0</v>
      </c>
      <c r="G4" s="58" t="s">
        <v>24</v>
      </c>
      <c r="H4" s="208">
        <f>SL!I16+SL!I19+SL!I22+SL!I24</f>
        <v>0</v>
      </c>
      <c r="I4" s="18"/>
      <c r="J4" s="207">
        <f>SL!W16+SL!W19+SL!W22+SL!W24</f>
        <v>0</v>
      </c>
      <c r="K4" s="58" t="s">
        <v>24</v>
      </c>
      <c r="L4" s="208">
        <f>SL!Y16+SL!Y19+SL!Y22+SL!Y24</f>
        <v>0</v>
      </c>
      <c r="M4" s="6"/>
      <c r="N4" s="16">
        <f>SL!AA16+SL!AA19+SL!AA22+SL!AA24</f>
        <v>0</v>
      </c>
      <c r="O4" s="58" t="s">
        <v>24</v>
      </c>
      <c r="P4" s="59">
        <f>SL!AC16+SL!AC19+SL!AC22+SL!AC24</f>
        <v>0</v>
      </c>
      <c r="Q4" s="74"/>
      <c r="R4" s="75">
        <f>IF(H4=0,F4*1000,F4/H4)</f>
        <v>0</v>
      </c>
      <c r="S4" s="76">
        <f>IF(L4=0,J4*1000,J4/L4)</f>
        <v>0</v>
      </c>
      <c r="T4" s="73">
        <f>RANK(N4,$N$4:$N$8,FALSE)</f>
        <v>1</v>
      </c>
      <c r="U4" s="73">
        <f>RANK(R4,$R$4:$R$8,FALSE)</f>
        <v>1</v>
      </c>
      <c r="V4" s="73">
        <f>RANK(S4,$S$4:$S$8,FALSE)</f>
        <v>1</v>
      </c>
      <c r="W4" s="77">
        <f>V4+100*U4+100*100*T4</f>
        <v>10101</v>
      </c>
    </row>
    <row r="5" spans="1:23" x14ac:dyDescent="0.2">
      <c r="A5" s="13"/>
      <c r="B5" s="78">
        <f>RANK(W5,$W$4:$W$8,TRUE)</f>
        <v>1</v>
      </c>
      <c r="C5" s="6"/>
      <c r="D5" s="203" t="str">
        <f>SL!E8</f>
        <v/>
      </c>
      <c r="E5" s="57"/>
      <c r="F5" s="210">
        <f>SL!I15+SL!I16+SL!G25+SL!G26</f>
        <v>0</v>
      </c>
      <c r="G5" s="23" t="s">
        <v>24</v>
      </c>
      <c r="H5" s="211">
        <f>SL!G15+SL!G16+SL!I25+SL!I26</f>
        <v>0</v>
      </c>
      <c r="I5" s="24"/>
      <c r="J5" s="210">
        <f>SL!Y15+SL!Y16+SL!W25+SL!W26</f>
        <v>0</v>
      </c>
      <c r="K5" s="23" t="s">
        <v>24</v>
      </c>
      <c r="L5" s="211">
        <f>SL!W15+SL!W16+SL!Y25+SL!Y26</f>
        <v>0</v>
      </c>
      <c r="M5" s="6"/>
      <c r="N5" s="22">
        <f>SL!AC15+SL!AC16+SL!AA25+SL!AA26</f>
        <v>0</v>
      </c>
      <c r="O5" s="23" t="s">
        <v>24</v>
      </c>
      <c r="P5" s="44">
        <f>SL!AA15+SL!AA16+SL!AC25+SL!AC26</f>
        <v>0</v>
      </c>
      <c r="Q5" s="33"/>
      <c r="R5" s="79">
        <f>IF(H5=0,F5*1000,F5/H5)</f>
        <v>0</v>
      </c>
      <c r="S5" s="80">
        <f>IF(L5=0,J5*1000,J5/L5)</f>
        <v>0</v>
      </c>
      <c r="T5" s="78">
        <f>RANK(N5,$N$4:$N$8,FALSE)</f>
        <v>1</v>
      </c>
      <c r="U5" s="78">
        <f>RANK(R5,$R$4:$R$8,FALSE)</f>
        <v>1</v>
      </c>
      <c r="V5" s="78">
        <f>RANK(S5,$S$4:$S$8,FALSE)</f>
        <v>1</v>
      </c>
      <c r="W5" s="81">
        <f>V5+100*U5+100*100*T5</f>
        <v>10101</v>
      </c>
    </row>
    <row r="6" spans="1:23" x14ac:dyDescent="0.2">
      <c r="A6" s="13"/>
      <c r="B6" s="78">
        <f>RANK(W6,$W$4:$W$8,TRUE)</f>
        <v>1</v>
      </c>
      <c r="C6" s="6"/>
      <c r="D6" s="204" t="str">
        <f>SL!E9</f>
        <v/>
      </c>
      <c r="E6" s="57"/>
      <c r="F6" s="210">
        <f>SL!G18+SL!G23+SL!I24+SL!I26</f>
        <v>0</v>
      </c>
      <c r="G6" s="23" t="s">
        <v>24</v>
      </c>
      <c r="H6" s="211">
        <f>SL!I18+SL!I23+SL!G24+SL!G26</f>
        <v>0</v>
      </c>
      <c r="I6" s="24"/>
      <c r="J6" s="210">
        <f>SL!W18+SL!W23+SL!Y24+SL!Y26</f>
        <v>0</v>
      </c>
      <c r="K6" s="23" t="s">
        <v>24</v>
      </c>
      <c r="L6" s="211">
        <f>SL!Y18+SL!Y23+SL!W24+SL!W26</f>
        <v>0</v>
      </c>
      <c r="M6" s="6"/>
      <c r="N6" s="22">
        <f>SL!AA18+SL!AA23+SL!AC24+SL!AC26</f>
        <v>0</v>
      </c>
      <c r="O6" s="23" t="s">
        <v>24</v>
      </c>
      <c r="P6" s="44">
        <f>SL!AC18+SL!AC23+SL!AA24+SL!AA26</f>
        <v>0</v>
      </c>
      <c r="Q6" s="33"/>
      <c r="R6" s="79">
        <f>IF(H6=0,F6*1000,F6/H6)</f>
        <v>0</v>
      </c>
      <c r="S6" s="80">
        <f>IF(L6=0,J6*1000,J6/L6)</f>
        <v>0</v>
      </c>
      <c r="T6" s="78">
        <f>RANK(N6,$N$4:$N$8,FALSE)</f>
        <v>1</v>
      </c>
      <c r="U6" s="78">
        <f>RANK(R6,$R$4:$R$8,FALSE)</f>
        <v>1</v>
      </c>
      <c r="V6" s="78">
        <f>RANK(S6,$S$4:$S$8,FALSE)</f>
        <v>1</v>
      </c>
      <c r="W6" s="81">
        <f>V6+100*U6+100*100*T6</f>
        <v>10101</v>
      </c>
    </row>
    <row r="7" spans="1:23" x14ac:dyDescent="0.2">
      <c r="A7" s="13"/>
      <c r="B7" s="78">
        <f>RANK(W7,$W$4:$W$8,TRUE)</f>
        <v>1</v>
      </c>
      <c r="C7" s="6"/>
      <c r="D7" s="205" t="str">
        <f>SL!E10</f>
        <v/>
      </c>
      <c r="E7" s="57"/>
      <c r="F7" s="210">
        <f>SL!I17+SL!I22+SL!I23+SL!I25</f>
        <v>0</v>
      </c>
      <c r="G7" s="23" t="s">
        <v>24</v>
      </c>
      <c r="H7" s="211">
        <f>SL!G17+SL!G22+SL!G23+SL!G25</f>
        <v>0</v>
      </c>
      <c r="I7" s="24"/>
      <c r="J7" s="210">
        <f>SL!Y17+SL!Y22+SL!Y23+SL!Y25</f>
        <v>0</v>
      </c>
      <c r="K7" s="23" t="s">
        <v>24</v>
      </c>
      <c r="L7" s="211">
        <f>SL!W17+SL!W22+SL!W23+SL!W25</f>
        <v>0</v>
      </c>
      <c r="M7" s="6"/>
      <c r="N7" s="22">
        <f>SL!AC17+SL!AC22+SL!AC23+SL!AC25</f>
        <v>0</v>
      </c>
      <c r="O7" s="23" t="s">
        <v>24</v>
      </c>
      <c r="P7" s="44">
        <f>SL!AA17+SL!AA22+SL!AA23+SL!AA25</f>
        <v>0</v>
      </c>
      <c r="Q7" s="33"/>
      <c r="R7" s="82">
        <f>IF(H7=0,F7*1000,F7/H7)</f>
        <v>0</v>
      </c>
      <c r="S7" s="80">
        <f>IF(L7=0,J7*1000,J7/L7)</f>
        <v>0</v>
      </c>
      <c r="T7" s="78">
        <f>RANK(N7,$N$4:$N$8,FALSE)</f>
        <v>1</v>
      </c>
      <c r="U7" s="78">
        <f>RANK(R7,$R$4:$R$8,FALSE)</f>
        <v>1</v>
      </c>
      <c r="V7" s="78">
        <f>RANK(S7,$S$4:$S$8,FALSE)</f>
        <v>1</v>
      </c>
      <c r="W7" s="81">
        <f>V7+100*U7+100*100*T7</f>
        <v>10101</v>
      </c>
    </row>
    <row r="8" spans="1:23" ht="13.5" thickBot="1" x14ac:dyDescent="0.25">
      <c r="A8" s="13"/>
      <c r="B8" s="83">
        <f>RANK(W8,$W$4:$W$8,TRUE)</f>
        <v>1</v>
      </c>
      <c r="C8" s="31"/>
      <c r="D8" s="206" t="str">
        <f>SL!E11</f>
        <v/>
      </c>
      <c r="E8" s="62"/>
      <c r="F8" s="212">
        <f>SL!G15+SL!G17+SL!I18+SL!I19</f>
        <v>0</v>
      </c>
      <c r="G8" s="29" t="s">
        <v>24</v>
      </c>
      <c r="H8" s="213">
        <f>SL!I15+SL!I16+SL!G18+SL!G19</f>
        <v>0</v>
      </c>
      <c r="I8" s="30"/>
      <c r="J8" s="212">
        <f>SL!W15+SL!W17+SL!Y18+SL!Y19</f>
        <v>0</v>
      </c>
      <c r="K8" s="29" t="s">
        <v>24</v>
      </c>
      <c r="L8" s="213">
        <f>SL!Y15+SL!Y17+SL!W18+SL!W19</f>
        <v>0</v>
      </c>
      <c r="M8" s="31"/>
      <c r="N8" s="28">
        <f>SL!AA15+SL!AA17+SL!AC18+SL!AC19</f>
        <v>0</v>
      </c>
      <c r="O8" s="29" t="s">
        <v>24</v>
      </c>
      <c r="P8" s="48">
        <f>SL!AC15+SL!AC17+SL!AA18+SL!AA19</f>
        <v>0</v>
      </c>
      <c r="Q8" s="67"/>
      <c r="R8" s="84">
        <f>IF(H8=0,F8*1000,F8/H8)</f>
        <v>0</v>
      </c>
      <c r="S8" s="85">
        <f>IF(L8=0,J8*1000,J8/L8)</f>
        <v>0</v>
      </c>
      <c r="T8" s="83">
        <f>RANK(N8,$N$4:$N$8,FALSE)</f>
        <v>1</v>
      </c>
      <c r="U8" s="83">
        <f>RANK(R8,$R$4:$R$8,FALSE)</f>
        <v>1</v>
      </c>
      <c r="V8" s="83">
        <f>RANK(S8,$S$4:$S$8,FALSE)</f>
        <v>1</v>
      </c>
      <c r="W8" s="86">
        <f>V8+100*U8+100*100*T8</f>
        <v>10101</v>
      </c>
    </row>
    <row r="9" spans="1:23" x14ac:dyDescent="0.2">
      <c r="A9" s="13"/>
      <c r="B9" s="6"/>
      <c r="C9" s="6"/>
      <c r="D9" s="6"/>
      <c r="E9" s="6"/>
      <c r="F9" s="87"/>
      <c r="G9" s="87"/>
      <c r="H9" s="87"/>
      <c r="I9" s="87"/>
      <c r="J9" s="87"/>
      <c r="K9" s="87"/>
      <c r="L9" s="87"/>
      <c r="M9" s="6"/>
      <c r="N9" s="6"/>
      <c r="O9" s="6"/>
      <c r="P9" s="6"/>
      <c r="Q9" s="88"/>
      <c r="R9" s="34"/>
      <c r="S9" s="214">
        <v>44091</v>
      </c>
    </row>
    <row r="10" spans="1:2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3" x14ac:dyDescent="0.2">
      <c r="B11" s="89" t="s">
        <v>41</v>
      </c>
    </row>
    <row r="12" spans="1:23" x14ac:dyDescent="0.2">
      <c r="B12" s="90" t="s">
        <v>42</v>
      </c>
    </row>
    <row r="13" spans="1:23" x14ac:dyDescent="0.2">
      <c r="B13" s="89" t="s">
        <v>43</v>
      </c>
    </row>
    <row r="14" spans="1:23" x14ac:dyDescent="0.2">
      <c r="B14" s="90" t="s">
        <v>44</v>
      </c>
    </row>
    <row r="15" spans="1:23" x14ac:dyDescent="0.2">
      <c r="B15" s="90" t="s">
        <v>45</v>
      </c>
    </row>
    <row r="16" spans="1:23" x14ac:dyDescent="0.2">
      <c r="B16" s="89" t="s">
        <v>46</v>
      </c>
    </row>
  </sheetData>
  <sheetProtection algorithmName="SHA-512" hashValue="CmN6/hQT9wGkQz7UKUn02c7GG17Ql8gYAtqx95sAB3XXfAAQ91YJZX97wyX7nLVCsJT9h6C6UXI83ypLI03BYA==" saltValue="Hf+rMgAj/I1VZvPZEtRvqA==" spinCount="100000" sheet="1"/>
  <mergeCells count="4">
    <mergeCell ref="B2:D2"/>
    <mergeCell ref="F3:H3"/>
    <mergeCell ref="J3:L3"/>
    <mergeCell ref="N3:P3"/>
  </mergeCells>
  <dataValidations count="1">
    <dataValidation allowBlank="1" showInputMessage="1" showErrorMessage="1" error="Bitte eine gültige Platzierung eingeben" sqref="R4:S8" xr:uid="{00000000-0002-0000-0100-000000000000}"/>
  </dataValidation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0"/>
  <sheetViews>
    <sheetView topLeftCell="A32" zoomScale="125" zoomScaleNormal="125" workbookViewId="0">
      <selection activeCell="E36" sqref="E36"/>
    </sheetView>
  </sheetViews>
  <sheetFormatPr baseColWidth="10" defaultRowHeight="12.75" x14ac:dyDescent="0.2"/>
  <cols>
    <col min="1" max="1" width="2.85546875" customWidth="1"/>
    <col min="2" max="2" width="7.140625" style="91" customWidth="1"/>
    <col min="3" max="4" width="8.28515625" style="91" customWidth="1"/>
    <col min="5" max="7" width="10.85546875" style="91" customWidth="1"/>
  </cols>
  <sheetData>
    <row r="1" spans="2:11" hidden="1" x14ac:dyDescent="0.2"/>
    <row r="2" spans="2:11" hidden="1" x14ac:dyDescent="0.2">
      <c r="D2" s="91" t="s">
        <v>47</v>
      </c>
      <c r="E2" s="91" t="s">
        <v>48</v>
      </c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</row>
    <row r="3" spans="2:11" hidden="1" x14ac:dyDescent="0.2">
      <c r="B3" s="92" t="s">
        <v>49</v>
      </c>
      <c r="C3" s="91" t="str">
        <f>SL!M2</f>
        <v>VL</v>
      </c>
      <c r="D3" s="91">
        <f>VLOOKUP($C$3,$B$35:$J$37,2,FALSE)</f>
        <v>0</v>
      </c>
      <c r="E3" s="91">
        <f>VLOOKUP($C$3,$B$35:$J$37,3,FALSE)</f>
        <v>0</v>
      </c>
      <c r="F3" s="91">
        <f>VLOOKUP($C$3,$B$35:$J$37,4,FALSE)</f>
        <v>40</v>
      </c>
      <c r="G3" s="91">
        <f>VLOOKUP($C$3,$B$35:$J$37,5,FALSE)</f>
        <v>32</v>
      </c>
      <c r="H3" s="91">
        <f>VLOOKUP($C$3,$B$35:$J$37,6,FALSE)</f>
        <v>24</v>
      </c>
      <c r="I3" s="91">
        <f>VLOOKUP($C$3,$B$35:$J$37,7,FALSE)</f>
        <v>16</v>
      </c>
      <c r="J3" s="91">
        <f>VLOOKUP($C$3,$B$35:$J$37,8,FALSE)</f>
        <v>8</v>
      </c>
      <c r="K3" s="91">
        <f>VLOOKUP($C$3,$B$35:$J$37,9,FALSE)</f>
        <v>0</v>
      </c>
    </row>
    <row r="4" spans="2:11" hidden="1" x14ac:dyDescent="0.2"/>
    <row r="5" spans="2:11" hidden="1" x14ac:dyDescent="0.2">
      <c r="C5" s="91" t="s">
        <v>50</v>
      </c>
      <c r="D5" s="91" t="s">
        <v>51</v>
      </c>
      <c r="E5" s="91" t="s">
        <v>52</v>
      </c>
      <c r="F5" s="91" t="s">
        <v>53</v>
      </c>
      <c r="G5" s="91" t="s">
        <v>54</v>
      </c>
    </row>
    <row r="6" spans="2:11" hidden="1" x14ac:dyDescent="0.2">
      <c r="C6" s="91" t="s">
        <v>47</v>
      </c>
      <c r="D6" s="91">
        <f>SL!A15</f>
        <v>1</v>
      </c>
      <c r="E6" s="91" t="str">
        <f>IF(SL!G15=SL!I15,"",IF(SL!G15&gt;SL!I15,SL!B15,SL!D15))</f>
        <v/>
      </c>
      <c r="F6" s="91">
        <f t="shared" ref="F6:F15" si="0">IF(EXACT(C6,D$2),D$3,E$3)</f>
        <v>0</v>
      </c>
      <c r="G6">
        <f>F6/4*3</f>
        <v>0</v>
      </c>
    </row>
    <row r="7" spans="2:11" hidden="1" x14ac:dyDescent="0.2">
      <c r="C7" s="91" t="s">
        <v>47</v>
      </c>
      <c r="D7" s="91">
        <f>SL!A22</f>
        <v>2</v>
      </c>
      <c r="E7" s="91" t="str">
        <f>IF(SL!G22=SL!I22,"",IF(SL!G22&gt;SL!I22,SL!B22,SL!D22))</f>
        <v/>
      </c>
      <c r="F7" s="91">
        <f t="shared" si="0"/>
        <v>0</v>
      </c>
      <c r="G7">
        <f t="shared" ref="G7:G15" si="1">F7/4*3</f>
        <v>0</v>
      </c>
    </row>
    <row r="8" spans="2:11" hidden="1" x14ac:dyDescent="0.2">
      <c r="C8" s="91" t="s">
        <v>47</v>
      </c>
      <c r="D8" s="91">
        <f>SL!A16</f>
        <v>3</v>
      </c>
      <c r="E8" s="91" t="str">
        <f>IF(SL!G16=SL!I16,"",IF(SL!G16&gt;SL!I16,SL!B16,SL!D16))</f>
        <v/>
      </c>
      <c r="F8" s="91">
        <f t="shared" si="0"/>
        <v>0</v>
      </c>
      <c r="G8">
        <f t="shared" si="1"/>
        <v>0</v>
      </c>
    </row>
    <row r="9" spans="2:11" hidden="1" x14ac:dyDescent="0.2">
      <c r="C9" s="91" t="s">
        <v>47</v>
      </c>
      <c r="D9" s="91">
        <f>SL!A23</f>
        <v>4</v>
      </c>
      <c r="E9" s="91" t="str">
        <f>IF(SL!G23=SL!I23,"",IF(SL!G23&gt;SL!I23,SL!B23,SL!D23))</f>
        <v/>
      </c>
      <c r="F9" s="91">
        <f t="shared" si="0"/>
        <v>0</v>
      </c>
      <c r="G9">
        <f t="shared" si="1"/>
        <v>0</v>
      </c>
    </row>
    <row r="10" spans="2:11" hidden="1" x14ac:dyDescent="0.2">
      <c r="C10" s="91" t="s">
        <v>47</v>
      </c>
      <c r="D10" s="91">
        <f>SL!A17</f>
        <v>5</v>
      </c>
      <c r="E10" s="91" t="str">
        <f>IF(SL!G17=SL!I17,"",IF(SL!G17&gt;SL!I17,SL!B17,SL!D17))</f>
        <v/>
      </c>
      <c r="F10" s="91">
        <f t="shared" si="0"/>
        <v>0</v>
      </c>
      <c r="G10">
        <f t="shared" si="1"/>
        <v>0</v>
      </c>
    </row>
    <row r="11" spans="2:11" hidden="1" x14ac:dyDescent="0.2">
      <c r="C11" s="91" t="s">
        <v>47</v>
      </c>
      <c r="D11" s="91">
        <f>SL!A24</f>
        <v>6</v>
      </c>
      <c r="E11" s="91" t="str">
        <f>IF(SL!G24=SL!I24,"",IF(SL!G24&gt;SL!I24,SL!B24,SL!D24))</f>
        <v/>
      </c>
      <c r="F11" s="91">
        <f t="shared" si="0"/>
        <v>0</v>
      </c>
      <c r="G11">
        <f t="shared" si="1"/>
        <v>0</v>
      </c>
    </row>
    <row r="12" spans="2:11" hidden="1" x14ac:dyDescent="0.2">
      <c r="C12" s="91" t="s">
        <v>47</v>
      </c>
      <c r="D12" s="91">
        <f>SL!A18</f>
        <v>7</v>
      </c>
      <c r="E12" s="91" t="str">
        <f>IF(SL!G18=SL!I18,"",IF(SL!G18&gt;SL!I18,SL!B18,SL!D18))</f>
        <v/>
      </c>
      <c r="F12" s="91">
        <f t="shared" si="0"/>
        <v>0</v>
      </c>
      <c r="G12">
        <f t="shared" si="1"/>
        <v>0</v>
      </c>
    </row>
    <row r="13" spans="2:11" hidden="1" x14ac:dyDescent="0.2">
      <c r="C13" s="91" t="s">
        <v>47</v>
      </c>
      <c r="D13" s="91">
        <f>SL!A25</f>
        <v>8</v>
      </c>
      <c r="E13" s="91" t="str">
        <f>IF(SL!G25=SL!I25,"",IF(SL!G25&gt;SL!I25,SL!B25,SL!D25))</f>
        <v/>
      </c>
      <c r="F13" s="91">
        <f t="shared" si="0"/>
        <v>0</v>
      </c>
      <c r="G13">
        <f t="shared" si="1"/>
        <v>0</v>
      </c>
    </row>
    <row r="14" spans="2:11" hidden="1" x14ac:dyDescent="0.2">
      <c r="C14" s="91" t="s">
        <v>47</v>
      </c>
      <c r="D14" s="91">
        <f>SL!A19</f>
        <v>9</v>
      </c>
      <c r="E14" s="91" t="str">
        <f>IF(SL!G19=SL!I19,"",IF(SL!G19&gt;SL!I19,SL!B19,SL!D19))</f>
        <v/>
      </c>
      <c r="F14" s="91">
        <f t="shared" si="0"/>
        <v>0</v>
      </c>
      <c r="G14">
        <f t="shared" si="1"/>
        <v>0</v>
      </c>
    </row>
    <row r="15" spans="2:11" hidden="1" x14ac:dyDescent="0.2">
      <c r="C15" s="91" t="s">
        <v>47</v>
      </c>
      <c r="D15" s="91">
        <f>SL!A26</f>
        <v>10</v>
      </c>
      <c r="E15" s="91" t="str">
        <f>IF(SL!G26=SL!I26,"",IF(SL!G26&gt;SL!I26,SL!B26,SL!D26))</f>
        <v/>
      </c>
      <c r="F15" s="91">
        <f t="shared" si="0"/>
        <v>0</v>
      </c>
      <c r="G15">
        <f t="shared" si="1"/>
        <v>0</v>
      </c>
    </row>
    <row r="16" spans="2:11" hidden="1" x14ac:dyDescent="0.2">
      <c r="G16"/>
    </row>
    <row r="17" spans="3:7" hidden="1" x14ac:dyDescent="0.2"/>
    <row r="18" spans="3:7" hidden="1" x14ac:dyDescent="0.2">
      <c r="C18" s="91" t="s">
        <v>34</v>
      </c>
      <c r="D18" s="91" t="s">
        <v>55</v>
      </c>
    </row>
    <row r="19" spans="3:7" hidden="1" x14ac:dyDescent="0.2">
      <c r="C19" s="91">
        <v>1</v>
      </c>
      <c r="D19" s="91" t="str">
        <f>SL!H7</f>
        <v/>
      </c>
      <c r="E19" s="91">
        <f>F3</f>
        <v>40</v>
      </c>
    </row>
    <row r="20" spans="3:7" hidden="1" x14ac:dyDescent="0.2">
      <c r="C20" s="91">
        <v>2</v>
      </c>
      <c r="D20" s="91" t="str">
        <f>SL!H8</f>
        <v/>
      </c>
      <c r="E20" s="91">
        <f>G3</f>
        <v>32</v>
      </c>
    </row>
    <row r="21" spans="3:7" hidden="1" x14ac:dyDescent="0.2">
      <c r="C21" s="91">
        <v>3</v>
      </c>
      <c r="D21" s="91" t="str">
        <f>SL!H9</f>
        <v/>
      </c>
      <c r="E21" s="91">
        <f>H3</f>
        <v>24</v>
      </c>
    </row>
    <row r="22" spans="3:7" hidden="1" x14ac:dyDescent="0.2">
      <c r="C22" s="91">
        <v>4</v>
      </c>
      <c r="D22" s="91" t="str">
        <f>SL!H10</f>
        <v/>
      </c>
      <c r="E22" s="91">
        <f>I3</f>
        <v>16</v>
      </c>
    </row>
    <row r="23" spans="3:7" hidden="1" x14ac:dyDescent="0.2">
      <c r="C23" s="91">
        <v>5</v>
      </c>
      <c r="D23" s="91" t="str">
        <f>SL!H11</f>
        <v/>
      </c>
      <c r="E23" s="91">
        <f>J3</f>
        <v>8</v>
      </c>
    </row>
    <row r="24" spans="3:7" hidden="1" x14ac:dyDescent="0.2"/>
    <row r="25" spans="3:7" hidden="1" x14ac:dyDescent="0.2">
      <c r="D25" s="91" t="s">
        <v>55</v>
      </c>
      <c r="E25" s="91" t="s">
        <v>56</v>
      </c>
      <c r="F25" s="91" t="s">
        <v>32</v>
      </c>
      <c r="G25" s="91" t="s">
        <v>57</v>
      </c>
    </row>
    <row r="26" spans="3:7" hidden="1" x14ac:dyDescent="0.2">
      <c r="D26" s="91">
        <f>SL!B7</f>
        <v>0</v>
      </c>
      <c r="E26" s="91">
        <f>SUMIF($E$6:$E$15,D26,$G$6:$G$15)</f>
        <v>0</v>
      </c>
      <c r="F26" s="91" t="e">
        <f>VLOOKUP(D26,$D$19:$E$23,2,FALSE)</f>
        <v>#N/A</v>
      </c>
      <c r="G26" s="91" t="e">
        <f>E26+F26</f>
        <v>#N/A</v>
      </c>
    </row>
    <row r="27" spans="3:7" hidden="1" x14ac:dyDescent="0.2">
      <c r="D27" s="91">
        <f>SL!B8</f>
        <v>0</v>
      </c>
      <c r="E27" s="91">
        <f>SUMIF($E$6:$E$15,D27,$G$6:$G$15)</f>
        <v>0</v>
      </c>
      <c r="F27" s="91" t="e">
        <f>VLOOKUP(D27,$D$19:$E$23,2,FALSE)</f>
        <v>#N/A</v>
      </c>
      <c r="G27" s="91" t="e">
        <f>E27+F27</f>
        <v>#N/A</v>
      </c>
    </row>
    <row r="28" spans="3:7" hidden="1" x14ac:dyDescent="0.2">
      <c r="D28" s="91">
        <f>SL!B9</f>
        <v>0</v>
      </c>
      <c r="E28" s="91">
        <f>SUMIF($E$6:$E$15,D28,$G$6:$G$15)</f>
        <v>0</v>
      </c>
      <c r="F28" s="91" t="e">
        <f>VLOOKUP(D28,$D$19:$E$23,2,FALSE)</f>
        <v>#N/A</v>
      </c>
      <c r="G28" s="91" t="e">
        <f>E28+F28</f>
        <v>#N/A</v>
      </c>
    </row>
    <row r="29" spans="3:7" hidden="1" x14ac:dyDescent="0.2">
      <c r="D29" s="91">
        <f>SL!B10</f>
        <v>0</v>
      </c>
      <c r="E29" s="91">
        <f>SUMIF($E$6:$E$15,D29,$G$6:$G$15)</f>
        <v>0</v>
      </c>
      <c r="F29" s="91" t="e">
        <f>VLOOKUP(D29,$D$19:$E$23,2,FALSE)</f>
        <v>#N/A</v>
      </c>
      <c r="G29" s="91" t="e">
        <f>E29+F29</f>
        <v>#N/A</v>
      </c>
    </row>
    <row r="30" spans="3:7" hidden="1" x14ac:dyDescent="0.2">
      <c r="D30" s="91">
        <f>SL!B11</f>
        <v>0</v>
      </c>
      <c r="E30" s="91">
        <f>SUMIF($E$6:$E$15,D30,$G$6:$G$15)</f>
        <v>0</v>
      </c>
      <c r="F30" s="91" t="e">
        <f>VLOOKUP(D30,$D$19:$E$23,2,FALSE)</f>
        <v>#N/A</v>
      </c>
      <c r="G30" s="91" t="e">
        <f>E30+F30</f>
        <v>#N/A</v>
      </c>
    </row>
    <row r="31" spans="3:7" hidden="1" x14ac:dyDescent="0.2"/>
    <row r="32" spans="3:7" ht="13.5" thickBot="1" x14ac:dyDescent="0.25"/>
    <row r="33" spans="2:11" ht="13.5" thickBot="1" x14ac:dyDescent="0.25">
      <c r="B33"/>
      <c r="C33" s="341" t="s">
        <v>58</v>
      </c>
      <c r="D33" s="344"/>
      <c r="E33" s="345" t="s">
        <v>59</v>
      </c>
      <c r="F33" s="346"/>
      <c r="G33" s="346"/>
      <c r="H33" s="346"/>
      <c r="I33" s="346"/>
      <c r="J33" s="347"/>
    </row>
    <row r="34" spans="2:11" ht="13.5" thickBot="1" x14ac:dyDescent="0.25">
      <c r="B34"/>
      <c r="C34" s="70" t="s">
        <v>47</v>
      </c>
      <c r="D34" s="93" t="s">
        <v>48</v>
      </c>
      <c r="E34" s="94">
        <v>1</v>
      </c>
      <c r="F34" s="95">
        <v>2</v>
      </c>
      <c r="G34" s="95">
        <v>3</v>
      </c>
      <c r="H34" s="95">
        <v>4</v>
      </c>
      <c r="I34" s="96">
        <v>5</v>
      </c>
      <c r="J34" s="97">
        <v>6</v>
      </c>
    </row>
    <row r="35" spans="2:11" x14ac:dyDescent="0.2">
      <c r="B35" s="98" t="s">
        <v>0</v>
      </c>
      <c r="C35" s="99">
        <v>0</v>
      </c>
      <c r="D35" s="361">
        <v>0</v>
      </c>
      <c r="E35" s="362">
        <v>40</v>
      </c>
      <c r="F35" s="362">
        <v>32</v>
      </c>
      <c r="G35" s="362">
        <v>24</v>
      </c>
      <c r="H35" s="362">
        <v>16</v>
      </c>
      <c r="I35" s="363">
        <v>8</v>
      </c>
      <c r="J35" s="364">
        <v>0</v>
      </c>
    </row>
    <row r="36" spans="2:11" x14ac:dyDescent="0.2">
      <c r="B36" s="100" t="s">
        <v>60</v>
      </c>
      <c r="C36" s="365">
        <v>0</v>
      </c>
      <c r="D36" s="366">
        <v>0</v>
      </c>
      <c r="E36" s="367">
        <v>20</v>
      </c>
      <c r="F36" s="367">
        <v>16</v>
      </c>
      <c r="G36" s="367">
        <v>12</v>
      </c>
      <c r="H36" s="367">
        <v>8</v>
      </c>
      <c r="I36" s="368">
        <v>4</v>
      </c>
      <c r="J36" s="369">
        <v>0</v>
      </c>
    </row>
    <row r="37" spans="2:11" ht="13.5" thickBot="1" x14ac:dyDescent="0.25">
      <c r="B37" s="101" t="s">
        <v>61</v>
      </c>
      <c r="C37" s="370">
        <v>0</v>
      </c>
      <c r="D37" s="371">
        <v>0</v>
      </c>
      <c r="E37" s="372">
        <v>10</v>
      </c>
      <c r="F37" s="373">
        <v>8</v>
      </c>
      <c r="G37" s="373">
        <v>6</v>
      </c>
      <c r="H37" s="373">
        <v>4</v>
      </c>
      <c r="I37" s="374">
        <v>2</v>
      </c>
      <c r="J37" s="375">
        <v>0</v>
      </c>
    </row>
    <row r="38" spans="2:11" x14ac:dyDescent="0.2">
      <c r="J38" s="376">
        <v>44091</v>
      </c>
    </row>
    <row r="41" spans="2:11" ht="13.5" hidden="1" thickBot="1" x14ac:dyDescent="0.25">
      <c r="C41" s="102" t="s">
        <v>62</v>
      </c>
      <c r="D41" s="103" t="s">
        <v>63</v>
      </c>
      <c r="E41" s="348" t="s">
        <v>64</v>
      </c>
      <c r="F41" s="349"/>
      <c r="G41" s="349"/>
      <c r="H41" s="349"/>
      <c r="I41" s="349"/>
      <c r="J41" s="350"/>
    </row>
    <row r="42" spans="2:11" ht="24.95" hidden="1" customHeight="1" x14ac:dyDescent="0.2">
      <c r="C42" s="104" t="s">
        <v>91</v>
      </c>
      <c r="D42" s="123">
        <v>41943</v>
      </c>
      <c r="E42" s="355" t="s">
        <v>92</v>
      </c>
      <c r="F42" s="356"/>
      <c r="G42" s="356"/>
      <c r="H42" s="356"/>
      <c r="I42" s="356"/>
      <c r="J42" s="357"/>
    </row>
    <row r="43" spans="2:11" s="91" customFormat="1" hidden="1" x14ac:dyDescent="0.2">
      <c r="C43" s="124" t="s">
        <v>65</v>
      </c>
      <c r="D43" s="125" t="s">
        <v>82</v>
      </c>
      <c r="E43" s="351" t="s">
        <v>66</v>
      </c>
      <c r="F43" s="351"/>
      <c r="G43" s="351"/>
      <c r="H43" s="351"/>
      <c r="I43" s="351"/>
      <c r="J43" s="352"/>
      <c r="K43"/>
    </row>
    <row r="44" spans="2:11" s="91" customFormat="1" hidden="1" x14ac:dyDescent="0.2">
      <c r="C44" s="105" t="s">
        <v>67</v>
      </c>
      <c r="D44" s="107" t="s">
        <v>82</v>
      </c>
      <c r="E44" s="353" t="s">
        <v>68</v>
      </c>
      <c r="F44" s="353"/>
      <c r="G44" s="353"/>
      <c r="H44" s="353"/>
      <c r="I44" s="353"/>
      <c r="J44" s="354"/>
      <c r="K44"/>
    </row>
    <row r="45" spans="2:11" ht="74.099999999999994" hidden="1" customHeight="1" x14ac:dyDescent="0.2">
      <c r="C45" s="105" t="s">
        <v>69</v>
      </c>
      <c r="D45" s="107" t="s">
        <v>83</v>
      </c>
      <c r="E45" s="358" t="s">
        <v>70</v>
      </c>
      <c r="F45" s="353"/>
      <c r="G45" s="353"/>
      <c r="H45" s="353"/>
      <c r="I45" s="353"/>
      <c r="J45" s="354"/>
    </row>
    <row r="46" spans="2:11" ht="60" hidden="1" customHeight="1" x14ac:dyDescent="0.2">
      <c r="C46" s="105" t="s">
        <v>71</v>
      </c>
      <c r="D46" s="107" t="s">
        <v>84</v>
      </c>
      <c r="E46" s="358" t="s">
        <v>72</v>
      </c>
      <c r="F46" s="353"/>
      <c r="G46" s="353"/>
      <c r="H46" s="353"/>
      <c r="I46" s="353"/>
      <c r="J46" s="354"/>
    </row>
    <row r="47" spans="2:11" hidden="1" x14ac:dyDescent="0.2">
      <c r="C47" s="105" t="s">
        <v>73</v>
      </c>
      <c r="D47" s="107" t="s">
        <v>74</v>
      </c>
      <c r="E47" s="353" t="s">
        <v>75</v>
      </c>
      <c r="F47" s="353"/>
      <c r="G47" s="353"/>
      <c r="H47" s="353"/>
      <c r="I47" s="353"/>
      <c r="J47" s="354"/>
    </row>
    <row r="48" spans="2:11" ht="102" hidden="1" customHeight="1" x14ac:dyDescent="0.2">
      <c r="C48" s="105" t="s">
        <v>76</v>
      </c>
      <c r="D48" s="107" t="s">
        <v>85</v>
      </c>
      <c r="E48" s="358" t="s">
        <v>77</v>
      </c>
      <c r="F48" s="353"/>
      <c r="G48" s="353"/>
      <c r="H48" s="353"/>
      <c r="I48" s="353"/>
      <c r="J48" s="354"/>
    </row>
    <row r="49" spans="3:10" ht="39" hidden="1" customHeight="1" x14ac:dyDescent="0.2">
      <c r="C49" s="105" t="s">
        <v>78</v>
      </c>
      <c r="D49" s="107" t="s">
        <v>85</v>
      </c>
      <c r="E49" s="358" t="s">
        <v>79</v>
      </c>
      <c r="F49" s="353"/>
      <c r="G49" s="353"/>
      <c r="H49" s="353"/>
      <c r="I49" s="353"/>
      <c r="J49" s="354"/>
    </row>
    <row r="50" spans="3:10" ht="13.5" hidden="1" thickBot="1" x14ac:dyDescent="0.25">
      <c r="C50" s="106" t="s">
        <v>80</v>
      </c>
      <c r="D50" s="108" t="s">
        <v>86</v>
      </c>
      <c r="E50" s="359" t="s">
        <v>81</v>
      </c>
      <c r="F50" s="359"/>
      <c r="G50" s="359"/>
      <c r="H50" s="359"/>
      <c r="I50" s="359"/>
      <c r="J50" s="360"/>
    </row>
  </sheetData>
  <sheetProtection algorithmName="SHA-512" hashValue="t8IaVguVZLnR5L4U3IeSogfV8P58kYD0RSuPa0tloPSqFcaS+Ut2zwLdo2SkIxEE2cCXxu9AAMDQEmN512xt8Q==" saltValue="e0aP0QFPToGKdA35V5dzcw==" spinCount="100000" sheet="1"/>
  <mergeCells count="12">
    <mergeCell ref="E45:J45"/>
    <mergeCell ref="E46:J46"/>
    <mergeCell ref="E47:J47"/>
    <mergeCell ref="E48:J48"/>
    <mergeCell ref="E49:J49"/>
    <mergeCell ref="E50:J50"/>
    <mergeCell ref="C33:D33"/>
    <mergeCell ref="E33:J33"/>
    <mergeCell ref="E41:J41"/>
    <mergeCell ref="E43:J43"/>
    <mergeCell ref="E44:J44"/>
    <mergeCell ref="E42:J42"/>
  </mergeCell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  <ignoredErrors>
    <ignoredError sqref="D43:D49 D50 C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SL</vt:lpstr>
      <vt:lpstr>Tabelle</vt:lpstr>
      <vt:lpstr>Punkte</vt:lpstr>
      <vt:lpstr>fuenfer</vt:lpstr>
      <vt:lpstr>ligen</vt:lpstr>
    </vt:vector>
  </TitlesOfParts>
  <Company>Oracle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Müller</dc:creator>
  <cp:lastModifiedBy>Sabrina Stricker</cp:lastModifiedBy>
  <dcterms:created xsi:type="dcterms:W3CDTF">2014-10-18T12:49:32Z</dcterms:created>
  <dcterms:modified xsi:type="dcterms:W3CDTF">2020-09-17T07:37:15Z</dcterms:modified>
</cp:coreProperties>
</file>