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tric\NVJ\2020_2021\Excel-Spielpläne_Vorlagen\"/>
    </mc:Choice>
  </mc:AlternateContent>
  <xr:revisionPtr revIDLastSave="0" documentId="8_{910C2ED9-6C80-4670-BB3B-103B0694784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L" sheetId="1" r:id="rId1"/>
    <sheet name="Tabelle" sheetId="2" r:id="rId2"/>
    <sheet name="Punkte" sheetId="3" r:id="rId3"/>
  </sheets>
  <definedNames>
    <definedName name="dreier">Punkte!$C$17:$C$19</definedName>
    <definedName name="_xlnm.Print_Area" localSheetId="0">SL!$A$2:$S$44</definedName>
    <definedName name="ligen">Punkte!$B$35:$B$37</definedName>
  </definedNames>
  <calcPr calcId="181029" concurrentCalc="0"/>
</workbook>
</file>

<file path=xl/calcChain.xml><?xml version="1.0" encoding="utf-8"?>
<calcChain xmlns="http://schemas.openxmlformats.org/spreadsheetml/2006/main">
  <c r="E10" i="1" l="1"/>
  <c r="AA24" i="1"/>
  <c r="AC23" i="1"/>
  <c r="P9" i="2"/>
  <c r="AA23" i="1"/>
  <c r="AC24" i="1"/>
  <c r="N9" i="2"/>
  <c r="AA22" i="1"/>
  <c r="P8" i="2"/>
  <c r="AC22" i="1"/>
  <c r="N8" i="2"/>
  <c r="W24" i="1"/>
  <c r="Y23" i="1"/>
  <c r="L9" i="2"/>
  <c r="W23" i="1"/>
  <c r="Y24" i="1"/>
  <c r="J9" i="2"/>
  <c r="W22" i="1"/>
  <c r="L8" i="2"/>
  <c r="Y22" i="1"/>
  <c r="J8" i="2"/>
  <c r="H9" i="2"/>
  <c r="F9" i="2"/>
  <c r="H8" i="2"/>
  <c r="F8" i="2"/>
  <c r="H7" i="2"/>
  <c r="F7" i="2"/>
  <c r="AC17" i="1"/>
  <c r="AA18" i="1"/>
  <c r="P6" i="2"/>
  <c r="AA17" i="1"/>
  <c r="AC18" i="1"/>
  <c r="N6" i="2"/>
  <c r="AA16" i="1"/>
  <c r="P5" i="2"/>
  <c r="AC16" i="1"/>
  <c r="N5" i="2"/>
  <c r="Y17" i="1"/>
  <c r="W18" i="1"/>
  <c r="L6" i="2"/>
  <c r="W16" i="1"/>
  <c r="W17" i="1"/>
  <c r="L5" i="2"/>
  <c r="Y16" i="1"/>
  <c r="Y18" i="1"/>
  <c r="L4" i="2"/>
  <c r="J6" i="2"/>
  <c r="J5" i="2"/>
  <c r="J4" i="2"/>
  <c r="H6" i="2"/>
  <c r="F6" i="2"/>
  <c r="H5" i="2"/>
  <c r="F5" i="2"/>
  <c r="E12" i="1"/>
  <c r="B23" i="1"/>
  <c r="E11" i="1"/>
  <c r="D23" i="1"/>
  <c r="E9" i="1"/>
  <c r="B17" i="1"/>
  <c r="E8" i="1"/>
  <c r="D17" i="1"/>
  <c r="E7" i="1"/>
  <c r="C3" i="3"/>
  <c r="D3" i="3"/>
  <c r="G7" i="3"/>
  <c r="G11" i="3"/>
  <c r="D5" i="2"/>
  <c r="AA19" i="1"/>
  <c r="F4" i="2"/>
  <c r="H4" i="2"/>
  <c r="R4" i="2"/>
  <c r="R6" i="2"/>
  <c r="R5" i="2"/>
  <c r="U4" i="2"/>
  <c r="N4" i="2"/>
  <c r="T4" i="2"/>
  <c r="S4" i="2"/>
  <c r="S6" i="2"/>
  <c r="S5" i="2"/>
  <c r="V4" i="2"/>
  <c r="W4" i="2"/>
  <c r="U5" i="2"/>
  <c r="T5" i="2"/>
  <c r="V5" i="2"/>
  <c r="W5" i="2"/>
  <c r="U6" i="2"/>
  <c r="T6" i="2"/>
  <c r="V6" i="2"/>
  <c r="W6" i="2"/>
  <c r="B4" i="2"/>
  <c r="B5" i="2"/>
  <c r="B6" i="2"/>
  <c r="D30" i="1"/>
  <c r="B39" i="1"/>
  <c r="AA25" i="1"/>
  <c r="D39" i="1"/>
  <c r="E12" i="3"/>
  <c r="D4" i="2"/>
  <c r="D29" i="1"/>
  <c r="B40" i="1"/>
  <c r="E13" i="3"/>
  <c r="D6" i="2"/>
  <c r="D31" i="1"/>
  <c r="B43" i="1"/>
  <c r="D43" i="1"/>
  <c r="E14" i="3"/>
  <c r="D26" i="3"/>
  <c r="B16" i="1"/>
  <c r="E6" i="3"/>
  <c r="B22" i="1"/>
  <c r="E7" i="3"/>
  <c r="E8" i="3"/>
  <c r="E9" i="3"/>
  <c r="B18" i="1"/>
  <c r="E10" i="3"/>
  <c r="B24" i="1"/>
  <c r="E11" i="3"/>
  <c r="E26" i="3"/>
  <c r="W40" i="1"/>
  <c r="Y40" i="1"/>
  <c r="W43" i="1"/>
  <c r="Y43" i="1"/>
  <c r="W39" i="1"/>
  <c r="Y39" i="1"/>
  <c r="P7" i="2"/>
  <c r="N7" i="2"/>
  <c r="L7" i="2"/>
  <c r="J7" i="2"/>
  <c r="P4" i="2"/>
  <c r="D30" i="3"/>
  <c r="G6" i="3"/>
  <c r="G8" i="3"/>
  <c r="G9" i="3"/>
  <c r="G10" i="3"/>
  <c r="E3" i="3"/>
  <c r="G12" i="3"/>
  <c r="G13" i="3"/>
  <c r="G14" i="3"/>
  <c r="E30" i="3"/>
  <c r="H7" i="1"/>
  <c r="D17" i="3"/>
  <c r="D7" i="2"/>
  <c r="R7" i="2"/>
  <c r="R8" i="2"/>
  <c r="R9" i="2"/>
  <c r="U7" i="2"/>
  <c r="T7" i="2"/>
  <c r="S7" i="2"/>
  <c r="S8" i="2"/>
  <c r="S9" i="2"/>
  <c r="V7" i="2"/>
  <c r="W7" i="2"/>
  <c r="U8" i="2"/>
  <c r="T8" i="2"/>
  <c r="V8" i="2"/>
  <c r="W8" i="2"/>
  <c r="U9" i="2"/>
  <c r="T9" i="2"/>
  <c r="V9" i="2"/>
  <c r="W9" i="2"/>
  <c r="B7" i="2"/>
  <c r="B8" i="2"/>
  <c r="B9" i="2"/>
  <c r="D32" i="1"/>
  <c r="D40" i="1"/>
  <c r="H8" i="1"/>
  <c r="D18" i="3"/>
  <c r="H9" i="1"/>
  <c r="D19" i="3"/>
  <c r="D8" i="2"/>
  <c r="D33" i="1"/>
  <c r="H10" i="1"/>
  <c r="D20" i="3"/>
  <c r="F3" i="3"/>
  <c r="E17" i="3"/>
  <c r="G3" i="3"/>
  <c r="E18" i="3"/>
  <c r="H3" i="3"/>
  <c r="E19" i="3"/>
  <c r="I3" i="3"/>
  <c r="E20" i="3"/>
  <c r="H11" i="1"/>
  <c r="D21" i="3"/>
  <c r="J3" i="3"/>
  <c r="E21" i="3"/>
  <c r="D9" i="2"/>
  <c r="D34" i="1"/>
  <c r="H12" i="1"/>
  <c r="D22" i="3"/>
  <c r="K3" i="3"/>
  <c r="E22" i="3"/>
  <c r="F30" i="3"/>
  <c r="G30" i="3"/>
  <c r="D29" i="3"/>
  <c r="E29" i="3"/>
  <c r="F29" i="3"/>
  <c r="G29" i="3"/>
  <c r="D28" i="3"/>
  <c r="E28" i="3"/>
  <c r="F28" i="3"/>
  <c r="G28" i="3"/>
  <c r="D27" i="3"/>
  <c r="E27" i="3"/>
  <c r="F27" i="3"/>
  <c r="G27" i="3"/>
  <c r="F26" i="3"/>
  <c r="G26" i="3"/>
  <c r="D25" i="3"/>
  <c r="E25" i="3"/>
  <c r="F25" i="3"/>
  <c r="G25" i="3"/>
  <c r="F14" i="3"/>
  <c r="F13" i="3"/>
  <c r="F12" i="3"/>
  <c r="D24" i="1"/>
  <c r="F11" i="3"/>
  <c r="D18" i="1"/>
  <c r="F10" i="3"/>
  <c r="F9" i="3"/>
  <c r="F8" i="3"/>
  <c r="D22" i="1"/>
  <c r="F7" i="3"/>
  <c r="D16" i="1"/>
  <c r="F6" i="3"/>
  <c r="AC43" i="1"/>
  <c r="AA43" i="1"/>
  <c r="AC40" i="1"/>
  <c r="AA40" i="1"/>
  <c r="AC39" i="1"/>
  <c r="AA39" i="1"/>
  <c r="S34" i="1"/>
  <c r="Q34" i="1"/>
  <c r="N34" i="1"/>
  <c r="K34" i="1"/>
  <c r="I34" i="1"/>
  <c r="G34" i="1"/>
  <c r="S33" i="1"/>
  <c r="Q33" i="1"/>
  <c r="N33" i="1"/>
  <c r="K33" i="1"/>
  <c r="I33" i="1"/>
  <c r="G33" i="1"/>
  <c r="S32" i="1"/>
  <c r="Q32" i="1"/>
  <c r="N32" i="1"/>
  <c r="K32" i="1"/>
  <c r="I32" i="1"/>
  <c r="G32" i="1"/>
  <c r="S31" i="1"/>
  <c r="Q31" i="1"/>
  <c r="N31" i="1"/>
  <c r="K31" i="1"/>
  <c r="I31" i="1"/>
  <c r="G31" i="1"/>
  <c r="S30" i="1"/>
  <c r="Q30" i="1"/>
  <c r="N30" i="1"/>
  <c r="K30" i="1"/>
  <c r="I30" i="1"/>
  <c r="G30" i="1"/>
  <c r="S29" i="1"/>
  <c r="Q29" i="1"/>
  <c r="N29" i="1"/>
  <c r="K29" i="1"/>
  <c r="I29" i="1"/>
  <c r="G29" i="1"/>
  <c r="AH25" i="1"/>
  <c r="AG25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<sst xmlns="http://schemas.openxmlformats.org/spreadsheetml/2006/main" count="236" uniqueCount="112">
  <si>
    <t>VL</t>
  </si>
  <si>
    <t>Austragungsort:</t>
  </si>
  <si>
    <t>Datum:</t>
  </si>
  <si>
    <t>Halle:</t>
  </si>
  <si>
    <t>Übern. Rangliste</t>
  </si>
  <si>
    <t>Pool</t>
  </si>
  <si>
    <t>Setzliste</t>
  </si>
  <si>
    <t>Tabelle</t>
  </si>
  <si>
    <t>Pkt.</t>
  </si>
  <si>
    <t>A(1)</t>
  </si>
  <si>
    <t>1.</t>
  </si>
  <si>
    <t>A(2)</t>
  </si>
  <si>
    <t>2.</t>
  </si>
  <si>
    <t>A(3)</t>
  </si>
  <si>
    <t>3.</t>
  </si>
  <si>
    <t>B(4)</t>
  </si>
  <si>
    <t>4.</t>
  </si>
  <si>
    <t>B(5)</t>
  </si>
  <si>
    <t>5.</t>
  </si>
  <si>
    <t>B(6)</t>
  </si>
  <si>
    <t>6.</t>
  </si>
  <si>
    <t>Vorrunde</t>
  </si>
  <si>
    <t>Feld 1</t>
  </si>
  <si>
    <t>Ergebnis</t>
  </si>
  <si>
    <t>Bälle</t>
  </si>
  <si>
    <t>Punkte</t>
  </si>
  <si>
    <t>SR</t>
  </si>
  <si>
    <t>:</t>
  </si>
  <si>
    <t>A3</t>
  </si>
  <si>
    <t>A2</t>
  </si>
  <si>
    <t>A1</t>
  </si>
  <si>
    <t>Feld 2</t>
  </si>
  <si>
    <t>B6</t>
  </si>
  <si>
    <t>B5</t>
  </si>
  <si>
    <t>B4</t>
  </si>
  <si>
    <t>Gruppenergebnisse nach der Vorrunde</t>
  </si>
  <si>
    <t>Platzierung</t>
  </si>
  <si>
    <t>Sätze</t>
  </si>
  <si>
    <t>Endrunde</t>
  </si>
  <si>
    <t>1.A</t>
  </si>
  <si>
    <t>2.A/B</t>
  </si>
  <si>
    <t>1.B</t>
  </si>
  <si>
    <t>Tabelle nach der Vorrunde</t>
  </si>
  <si>
    <t>Platz</t>
  </si>
  <si>
    <t>Satzquot.</t>
  </si>
  <si>
    <t>Ballquot.</t>
  </si>
  <si>
    <t>Platz Punkte</t>
  </si>
  <si>
    <t>Platz Satzquote</t>
  </si>
  <si>
    <t>Platz Ballquote</t>
  </si>
  <si>
    <t>Platz-Zahl</t>
  </si>
  <si>
    <t>Reihenfolgenbestimmung gemäß BSO (rot markierte Kriterien werden berücksichtigt):</t>
  </si>
  <si>
    <t>a) die Anzahl der Punkte,</t>
  </si>
  <si>
    <t>b) die Anzahl gewonnener Spiele,</t>
  </si>
  <si>
    <t>c) der Satzquotient, indem die Anzahl gewonnener Sätze durch die Anzahl der verlorenen Sätze dividiert wird,</t>
  </si>
  <si>
    <t>d) der Ballpunktequotient, indem die Anzahl der gewonnenen Ballpunkte durch die Anzahl der verlorenen Ballpunkte dividiert wird,</t>
  </si>
  <si>
    <t>e) der direkte Vergleich zwischen beiden Mannschaften, wobei die Kriterien nach a) bis c) zur Berechnung der Rangfolge herangezogen werden</t>
  </si>
  <si>
    <t>VR</t>
  </si>
  <si>
    <t>ER</t>
  </si>
  <si>
    <t>Liga:</t>
  </si>
  <si>
    <t>Runde</t>
  </si>
  <si>
    <t>Spiel-Nr</t>
  </si>
  <si>
    <t>Sieger</t>
  </si>
  <si>
    <t>Verlierer</t>
  </si>
  <si>
    <t>RL-Punkte</t>
  </si>
  <si>
    <t>Mannschaft</t>
  </si>
  <si>
    <t>Spiele</t>
  </si>
  <si>
    <t>Total</t>
  </si>
  <si>
    <t>Punkte pro Spiel</t>
  </si>
  <si>
    <t>Punkte für Platzierung</t>
  </si>
  <si>
    <t>LL</t>
  </si>
  <si>
    <t>BL</t>
  </si>
  <si>
    <t>Version</t>
  </si>
  <si>
    <t>Datum</t>
  </si>
  <si>
    <t>Erklärung</t>
  </si>
  <si>
    <t>1.12</t>
  </si>
  <si>
    <t>Makros entfernt</t>
  </si>
  <si>
    <t>1.11</t>
  </si>
  <si>
    <t>Spalte B in Blatt "Tabelle" geschützt</t>
  </si>
  <si>
    <t>1.1</t>
  </si>
  <si>
    <t>- bei der Ergebniseingabe werden die Punkte automatisch ermittelt
- die Tabelle (Zwischen- bzw. Endtabelle) wird automatisch ermittelt und sortiert dargestellt, sobald alle Ergebnisse eingegeben sind
- auf einem neuen Blatt ("Tabelle") sieht man die Tabelle "im Entstehen" bzw. Satz- und Ballquotient
- eine aktualisierte Kurzanleitung auf dem Blatt "SL"</t>
  </si>
  <si>
    <t>1.04</t>
  </si>
  <si>
    <t>- neues Punkteschema
- die Sheets enthalten keine Funktionen mehr, die es nicht schon in Excel 2003 gibt
- alle Sheets arbeiten so, dass die Endrunden durch Eingabe der Zwischenrundenplätze automatisch ermittelt werden
- Kurzanleitung auf erstem Blatt</t>
  </si>
  <si>
    <t>1.03</t>
  </si>
  <si>
    <t>- intern</t>
  </si>
  <si>
    <t>1.02</t>
  </si>
  <si>
    <t xml:space="preserve">4er:
- Füllen Abschlusstabelle gemäß Angabe "Platz" (S24:S27)
5er:
- Füllen Abschlusstabelle gemäß Angabe "Platz" (S30:S34)
6er:
- FIX: Felder für Platzierung VR nun schreibbar
- FIX: falsche Übernahme nach Ergebnis ER in Tabelle behoben
- Automatische Ermittlung der Gegner Endrunde </t>
  </si>
  <si>
    <t>1.01</t>
  </si>
  <si>
    <t xml:space="preserve">- Fehler im 7er-Excel behoben
- Versionskennung auf jedem Blatt (aktuell: v1.01)
- optische Schönheitsverbesserungen in allen Spielplänenen
</t>
  </si>
  <si>
    <t>1.0</t>
  </si>
  <si>
    <t>Initiale Version</t>
  </si>
  <si>
    <t>16.09.14</t>
  </si>
  <si>
    <t>29.09.14</t>
  </si>
  <si>
    <t>02.10.14</t>
  </si>
  <si>
    <t>11.10.14</t>
  </si>
  <si>
    <t>13.10.14</t>
  </si>
  <si>
    <t>18.10.14</t>
  </si>
  <si>
    <t>Kurzanleitung:</t>
  </si>
  <si>
    <t>1. (Staffelleiter) Turnierdaten (gelb) &amp; Mannschaften gemäß Rangliste in die Tabelle B8:B13 eintragen</t>
  </si>
  <si>
    <t>2. (Ausrichter) Spielergebnisse der Vorrunde erfassen</t>
  </si>
  <si>
    <t>3. (automatisch) Sobald alle Vorrundenergebnisse erfasst sind, erscheint die Zwischentabelle</t>
  </si>
  <si>
    <t>4. (Ausrichter) Spielergebnisse der Endrunde erfassen</t>
  </si>
  <si>
    <t>1.13</t>
  </si>
  <si>
    <t>- Ergebniseingabe auf fixes Format (Zahl, keine Nachkommastelle) gesetzt
- Kurzanleitung in mehrere Zeilen aufgeteilt</t>
  </si>
  <si>
    <t>Altersklasse:</t>
  </si>
  <si>
    <t>Liga auswählen!</t>
  </si>
  <si>
    <t>Uhrzeit:</t>
  </si>
  <si>
    <t>Satz 1</t>
  </si>
  <si>
    <t>Satz 2</t>
  </si>
  <si>
    <t>Satz 3</t>
  </si>
  <si>
    <t>SGR</t>
  </si>
  <si>
    <t>Nr.</t>
  </si>
  <si>
    <t>Bälle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</si>
</sst>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</font>
    <font>
      <sz val="6"/>
      <name val="Arial"/>
    </font>
    <font>
      <sz val="9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rgb="FFFF0000"/>
      <name val="Arial"/>
    </font>
    <font>
      <b/>
      <sz val="9"/>
      <color rgb="FFFF0000"/>
      <name val="Arial"/>
      <family val="2"/>
    </font>
    <font>
      <sz val="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A18B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22"/>
      </patternFill>
    </fill>
    <fill>
      <patternFill patternType="solid">
        <fgColor rgb="FFFFA18B"/>
        <bgColor indexed="22"/>
      </patternFill>
    </fill>
    <fill>
      <patternFill patternType="solid">
        <fgColor rgb="FFDEBDFF"/>
        <bgColor indexed="22"/>
      </patternFill>
    </fill>
    <fill>
      <patternFill patternType="solid">
        <fgColor rgb="FFCCFFCC"/>
        <bgColor indexed="22"/>
      </patternFill>
    </fill>
    <fill>
      <patternFill patternType="solid">
        <fgColor rgb="FFADE7FF"/>
        <bgColor indexed="22"/>
      </patternFill>
    </fill>
    <fill>
      <patternFill patternType="solid">
        <fgColor rgb="FFADE7FF"/>
        <bgColor indexed="64"/>
      </patternFill>
    </fill>
    <fill>
      <patternFill patternType="solid">
        <fgColor rgb="FFADE7FF"/>
        <bgColor indexed="26"/>
      </patternFill>
    </fill>
    <fill>
      <patternFill patternType="solid">
        <fgColor rgb="FFDEBDFF"/>
        <bgColor indexed="26"/>
      </patternFill>
    </fill>
    <fill>
      <patternFill patternType="solid">
        <fgColor rgb="FFCCFFCC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22"/>
      </patternFill>
    </fill>
    <fill>
      <patternFill patternType="solid">
        <fgColor rgb="FFB8CCE4"/>
        <bgColor indexed="64"/>
      </patternFill>
    </fill>
    <fill>
      <patternFill patternType="solid">
        <fgColor rgb="FFB8CCE4"/>
        <bgColor indexed="26"/>
      </patternFill>
    </fill>
    <fill>
      <patternFill patternType="solid">
        <fgColor theme="0" tint="-0.499984740745262"/>
        <bgColor indexed="64"/>
      </patternFill>
    </fill>
  </fills>
  <borders count="20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0000F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FF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rgb="FF0000FF"/>
      </bottom>
      <diagonal/>
    </border>
    <border>
      <left/>
      <right/>
      <top style="thin">
        <color indexed="8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rgb="FF0000FF"/>
      </bottom>
      <diagonal/>
    </border>
    <border>
      <left style="medium">
        <color indexed="64"/>
      </left>
      <right/>
      <top/>
      <bottom style="medium">
        <color rgb="FF0000FF"/>
      </bottom>
      <diagonal/>
    </border>
    <border>
      <left/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/>
      <top/>
      <bottom style="medium">
        <color rgb="FF0000FF"/>
      </bottom>
      <diagonal/>
    </border>
    <border>
      <left/>
      <right style="medium">
        <color indexed="64"/>
      </right>
      <top/>
      <bottom style="medium">
        <color rgb="FF0000FF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rgb="FF0000FF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8"/>
      </left>
      <right style="medium">
        <color indexed="8"/>
      </right>
      <top style="medium">
        <color rgb="FF0000FF"/>
      </top>
      <bottom style="medium">
        <color indexed="8"/>
      </bottom>
      <diagonal/>
    </border>
    <border>
      <left style="medium">
        <color indexed="8"/>
      </left>
      <right style="medium">
        <color rgb="FF0000FF"/>
      </right>
      <top style="medium">
        <color indexed="8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2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21" xfId="0" applyFont="1" applyBorder="1" applyProtection="1"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27" xfId="0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protection hidden="1"/>
    </xf>
    <xf numFmtId="0" fontId="2" fillId="0" borderId="30" xfId="0" applyFont="1" applyBorder="1" applyAlignment="1" applyProtection="1">
      <alignment horizontal="center"/>
      <protection hidden="1"/>
    </xf>
    <xf numFmtId="165" fontId="2" fillId="0" borderId="31" xfId="1" applyNumberFormat="1" applyFont="1" applyBorder="1" applyAlignment="1" applyProtection="1">
      <alignment horizontal="right"/>
      <protection hidden="1"/>
    </xf>
    <xf numFmtId="165" fontId="2" fillId="0" borderId="30" xfId="0" applyNumberFormat="1" applyFont="1" applyBorder="1" applyAlignment="1" applyProtection="1">
      <alignment horizontal="right"/>
      <protection hidden="1"/>
    </xf>
    <xf numFmtId="0" fontId="2" fillId="0" borderId="30" xfId="0" applyFont="1" applyBorder="1" applyProtection="1"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165" fontId="2" fillId="0" borderId="34" xfId="1" applyNumberFormat="1" applyFont="1" applyBorder="1" applyAlignment="1" applyProtection="1">
      <alignment horizontal="right"/>
      <protection hidden="1"/>
    </xf>
    <xf numFmtId="165" fontId="2" fillId="0" borderId="32" xfId="0" applyNumberFormat="1" applyFont="1" applyBorder="1" applyAlignment="1" applyProtection="1">
      <alignment horizontal="right"/>
      <protection hidden="1"/>
    </xf>
    <xf numFmtId="0" fontId="2" fillId="0" borderId="32" xfId="0" applyFont="1" applyBorder="1" applyProtection="1"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165" fontId="2" fillId="0" borderId="39" xfId="1" applyNumberFormat="1" applyFont="1" applyBorder="1" applyAlignment="1" applyProtection="1">
      <alignment horizontal="right"/>
      <protection hidden="1"/>
    </xf>
    <xf numFmtId="165" fontId="2" fillId="0" borderId="35" xfId="0" applyNumberFormat="1" applyFont="1" applyBorder="1" applyAlignment="1" applyProtection="1">
      <alignment horizontal="right"/>
      <protection hidden="1"/>
    </xf>
    <xf numFmtId="0" fontId="2" fillId="0" borderId="35" xfId="0" applyFont="1" applyBorder="1" applyProtection="1">
      <protection hidden="1"/>
    </xf>
    <xf numFmtId="0" fontId="2" fillId="0" borderId="40" xfId="0" applyFont="1" applyBorder="1" applyAlignment="1" applyProtection="1">
      <alignment horizontal="center"/>
      <protection hidden="1"/>
    </xf>
    <xf numFmtId="165" fontId="2" fillId="0" borderId="30" xfId="1" applyNumberFormat="1" applyFont="1" applyBorder="1" applyAlignment="1" applyProtection="1">
      <alignment horizontal="right"/>
      <protection hidden="1"/>
    </xf>
    <xf numFmtId="0" fontId="2" fillId="0" borderId="41" xfId="0" applyFont="1" applyBorder="1" applyAlignment="1" applyProtection="1">
      <alignment horizontal="center"/>
      <protection hidden="1"/>
    </xf>
    <xf numFmtId="165" fontId="2" fillId="0" borderId="32" xfId="1" applyNumberFormat="1" applyFont="1" applyBorder="1" applyAlignment="1" applyProtection="1">
      <alignment horizontal="right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165" fontId="2" fillId="0" borderId="35" xfId="1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44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46" xfId="0" applyFont="1" applyFill="1" applyBorder="1" applyAlignment="1" applyProtection="1">
      <alignment horizontal="center"/>
      <protection hidden="1"/>
    </xf>
    <xf numFmtId="0" fontId="2" fillId="2" borderId="47" xfId="0" applyFont="1" applyFill="1" applyBorder="1" applyAlignment="1" applyProtection="1">
      <alignment horizontal="center"/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0" borderId="49" xfId="0" applyFont="1" applyBorder="1" applyAlignment="1">
      <alignment horizontal="center"/>
    </xf>
    <xf numFmtId="0" fontId="2" fillId="2" borderId="34" xfId="0" applyFont="1" applyFill="1" applyBorder="1" applyAlignment="1" applyProtection="1">
      <alignment horizontal="center"/>
      <protection hidden="1"/>
    </xf>
    <xf numFmtId="0" fontId="2" fillId="2" borderId="56" xfId="0" applyFont="1" applyFill="1" applyBorder="1" applyAlignment="1" applyProtection="1">
      <alignment horizontal="center"/>
      <protection hidden="1"/>
    </xf>
    <xf numFmtId="0" fontId="2" fillId="4" borderId="5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49" fontId="0" fillId="0" borderId="49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0" fillId="0" borderId="63" xfId="0" applyBorder="1" applyProtection="1">
      <protection hidden="1"/>
    </xf>
    <xf numFmtId="0" fontId="2" fillId="0" borderId="64" xfId="0" applyFont="1" applyBorder="1" applyProtection="1">
      <protection hidden="1"/>
    </xf>
    <xf numFmtId="14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2" fillId="5" borderId="68" xfId="0" applyFont="1" applyFill="1" applyBorder="1" applyAlignment="1" applyProtection="1">
      <alignment horizontal="left"/>
      <protection hidden="1"/>
    </xf>
    <xf numFmtId="0" fontId="2" fillId="5" borderId="69" xfId="0" applyFont="1" applyFill="1" applyBorder="1" applyAlignment="1" applyProtection="1">
      <alignment horizontal="left"/>
      <protection hidden="1"/>
    </xf>
    <xf numFmtId="0" fontId="2" fillId="5" borderId="70" xfId="0" applyFont="1" applyFill="1" applyBorder="1" applyProtection="1">
      <protection hidden="1"/>
    </xf>
    <xf numFmtId="0" fontId="2" fillId="5" borderId="71" xfId="0" applyFont="1" applyFill="1" applyBorder="1" applyProtection="1">
      <protection hidden="1"/>
    </xf>
    <xf numFmtId="0" fontId="11" fillId="0" borderId="72" xfId="0" applyFont="1" applyBorder="1" applyProtection="1">
      <protection hidden="1"/>
    </xf>
    <xf numFmtId="0" fontId="0" fillId="0" borderId="72" xfId="0" applyBorder="1" applyProtection="1">
      <protection hidden="1"/>
    </xf>
    <xf numFmtId="0" fontId="0" fillId="0" borderId="73" xfId="0" applyBorder="1" applyProtection="1">
      <protection hidden="1"/>
    </xf>
    <xf numFmtId="0" fontId="2" fillId="5" borderId="74" xfId="0" applyFont="1" applyFill="1" applyBorder="1" applyAlignment="1" applyProtection="1">
      <alignment horizontal="left"/>
      <protection hidden="1"/>
    </xf>
    <xf numFmtId="0" fontId="2" fillId="5" borderId="75" xfId="0" applyFont="1" applyFill="1" applyBorder="1" applyAlignment="1" applyProtection="1">
      <alignment horizontal="left"/>
      <protection hidden="1"/>
    </xf>
    <xf numFmtId="0" fontId="2" fillId="5" borderId="76" xfId="0" applyFont="1" applyFill="1" applyBorder="1" applyProtection="1">
      <protection hidden="1"/>
    </xf>
    <xf numFmtId="0" fontId="2" fillId="5" borderId="77" xfId="0" applyFont="1" applyFill="1" applyBorder="1" applyProtection="1">
      <protection hidden="1"/>
    </xf>
    <xf numFmtId="0" fontId="0" fillId="0" borderId="78" xfId="0" applyBorder="1" applyProtection="1">
      <protection hidden="1"/>
    </xf>
    <xf numFmtId="0" fontId="2" fillId="5" borderId="79" xfId="0" applyFont="1" applyFill="1" applyBorder="1" applyAlignment="1" applyProtection="1">
      <alignment horizontal="left"/>
      <protection hidden="1"/>
    </xf>
    <xf numFmtId="0" fontId="2" fillId="5" borderId="80" xfId="0" applyFont="1" applyFill="1" applyBorder="1" applyAlignment="1" applyProtection="1">
      <alignment horizontal="left"/>
      <protection hidden="1"/>
    </xf>
    <xf numFmtId="0" fontId="2" fillId="5" borderId="81" xfId="0" applyFont="1" applyFill="1" applyBorder="1" applyProtection="1">
      <protection hidden="1"/>
    </xf>
    <xf numFmtId="0" fontId="2" fillId="5" borderId="82" xfId="0" applyFont="1" applyFill="1" applyBorder="1" applyProtection="1">
      <protection hidden="1"/>
    </xf>
    <xf numFmtId="0" fontId="6" fillId="6" borderId="4" xfId="0" applyFont="1" applyFill="1" applyBorder="1" applyProtection="1">
      <protection locked="0"/>
    </xf>
    <xf numFmtId="0" fontId="6" fillId="7" borderId="5" xfId="0" applyFont="1" applyFill="1" applyBorder="1" applyProtection="1">
      <protection locked="0"/>
    </xf>
    <xf numFmtId="0" fontId="6" fillId="8" borderId="5" xfId="0" applyFont="1" applyFill="1" applyBorder="1" applyProtection="1">
      <protection locked="0"/>
    </xf>
    <xf numFmtId="0" fontId="0" fillId="5" borderId="83" xfId="0" applyFill="1" applyBorder="1" applyProtection="1">
      <protection hidden="1"/>
    </xf>
    <xf numFmtId="0" fontId="2" fillId="5" borderId="29" xfId="0" applyFont="1" applyFill="1" applyBorder="1" applyProtection="1">
      <protection hidden="1"/>
    </xf>
    <xf numFmtId="0" fontId="2" fillId="5" borderId="84" xfId="0" applyFont="1" applyFill="1" applyBorder="1" applyAlignment="1" applyProtection="1">
      <alignment horizontal="center"/>
      <protection hidden="1"/>
    </xf>
    <xf numFmtId="0" fontId="2" fillId="5" borderId="85" xfId="0" applyFont="1" applyFill="1" applyBorder="1" applyAlignment="1" applyProtection="1">
      <alignment horizontal="center"/>
      <protection hidden="1"/>
    </xf>
    <xf numFmtId="0" fontId="2" fillId="5" borderId="86" xfId="0" applyFont="1" applyFill="1" applyBorder="1" applyAlignment="1" applyProtection="1">
      <alignment horizontal="center"/>
      <protection hidden="1"/>
    </xf>
    <xf numFmtId="0" fontId="2" fillId="5" borderId="87" xfId="0" applyFont="1" applyFill="1" applyBorder="1" applyAlignment="1" applyProtection="1">
      <alignment horizontal="center"/>
      <protection hidden="1"/>
    </xf>
    <xf numFmtId="0" fontId="2" fillId="5" borderId="88" xfId="0" applyFont="1" applyFill="1" applyBorder="1" applyProtection="1">
      <protection hidden="1"/>
    </xf>
    <xf numFmtId="0" fontId="2" fillId="5" borderId="68" xfId="0" applyFont="1" applyFill="1" applyBorder="1" applyProtection="1">
      <protection hidden="1"/>
    </xf>
    <xf numFmtId="0" fontId="2" fillId="5" borderId="74" xfId="0" applyFont="1" applyFill="1" applyBorder="1" applyProtection="1">
      <protection hidden="1"/>
    </xf>
    <xf numFmtId="0" fontId="2" fillId="5" borderId="89" xfId="0" applyFont="1" applyFill="1" applyBorder="1" applyProtection="1">
      <protection hidden="1"/>
    </xf>
    <xf numFmtId="0" fontId="2" fillId="9" borderId="90" xfId="0" applyFont="1" applyFill="1" applyBorder="1" applyAlignment="1" applyProtection="1">
      <alignment horizontal="center"/>
      <protection hidden="1"/>
    </xf>
    <xf numFmtId="0" fontId="2" fillId="0" borderId="91" xfId="0" applyFont="1" applyBorder="1" applyProtection="1">
      <protection hidden="1"/>
    </xf>
    <xf numFmtId="1" fontId="6" fillId="0" borderId="92" xfId="0" applyNumberFormat="1" applyFont="1" applyBorder="1" applyAlignment="1" applyProtection="1">
      <alignment horizontal="center"/>
      <protection locked="0"/>
    </xf>
    <xf numFmtId="0" fontId="6" fillId="0" borderId="93" xfId="0" applyFont="1" applyBorder="1" applyAlignment="1" applyProtection="1">
      <alignment horizontal="center"/>
      <protection hidden="1"/>
    </xf>
    <xf numFmtId="1" fontId="6" fillId="0" borderId="94" xfId="0" applyNumberFormat="1" applyFont="1" applyBorder="1" applyAlignment="1" applyProtection="1">
      <alignment horizontal="center"/>
      <protection locked="0"/>
    </xf>
    <xf numFmtId="0" fontId="6" fillId="0" borderId="83" xfId="0" applyFont="1" applyBorder="1" applyProtection="1">
      <protection hidden="1"/>
    </xf>
    <xf numFmtId="1" fontId="6" fillId="0" borderId="74" xfId="0" applyNumberFormat="1" applyFont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center"/>
      <protection hidden="1"/>
    </xf>
    <xf numFmtId="1" fontId="6" fillId="0" borderId="55" xfId="0" applyNumberFormat="1" applyFont="1" applyBorder="1" applyAlignment="1" applyProtection="1">
      <alignment horizontal="center"/>
      <protection locked="0"/>
    </xf>
    <xf numFmtId="0" fontId="2" fillId="10" borderId="26" xfId="0" applyFont="1" applyFill="1" applyBorder="1" applyProtection="1">
      <protection hidden="1"/>
    </xf>
    <xf numFmtId="0" fontId="2" fillId="0" borderId="95" xfId="0" applyFont="1" applyBorder="1" applyAlignment="1" applyProtection="1">
      <alignment horizontal="center"/>
      <protection hidden="1"/>
    </xf>
    <xf numFmtId="0" fontId="2" fillId="0" borderId="96" xfId="0" applyFont="1" applyBorder="1" applyProtection="1">
      <protection hidden="1"/>
    </xf>
    <xf numFmtId="0" fontId="2" fillId="0" borderId="72" xfId="0" applyFont="1" applyBorder="1" applyProtection="1">
      <protection hidden="1"/>
    </xf>
    <xf numFmtId="0" fontId="2" fillId="11" borderId="97" xfId="0" applyFont="1" applyFill="1" applyBorder="1" applyAlignment="1" applyProtection="1">
      <alignment horizontal="center"/>
      <protection hidden="1"/>
    </xf>
    <xf numFmtId="0" fontId="2" fillId="0" borderId="84" xfId="0" applyFont="1" applyBorder="1" applyAlignment="1" applyProtection="1">
      <alignment horizontal="center"/>
      <protection hidden="1"/>
    </xf>
    <xf numFmtId="0" fontId="2" fillId="0" borderId="85" xfId="0" applyFont="1" applyBorder="1" applyAlignment="1" applyProtection="1">
      <alignment horizontal="center"/>
      <protection hidden="1"/>
    </xf>
    <xf numFmtId="0" fontId="2" fillId="0" borderId="98" xfId="0" applyFont="1" applyBorder="1" applyAlignment="1" applyProtection="1">
      <alignment horizontal="center"/>
      <protection hidden="1"/>
    </xf>
    <xf numFmtId="1" fontId="6" fillId="0" borderId="79" xfId="0" applyNumberFormat="1" applyFont="1" applyBorder="1" applyAlignment="1" applyProtection="1">
      <alignment horizontal="center"/>
      <protection locked="0"/>
    </xf>
    <xf numFmtId="0" fontId="6" fillId="0" borderId="82" xfId="0" applyFont="1" applyBorder="1" applyAlignment="1" applyProtection="1">
      <alignment horizontal="center"/>
      <protection hidden="1"/>
    </xf>
    <xf numFmtId="1" fontId="6" fillId="0" borderId="58" xfId="0" applyNumberFormat="1" applyFont="1" applyBorder="1" applyAlignment="1" applyProtection="1">
      <alignment horizontal="center"/>
      <protection locked="0"/>
    </xf>
    <xf numFmtId="0" fontId="6" fillId="0" borderId="99" xfId="0" applyFont="1" applyBorder="1" applyProtection="1">
      <protection hidden="1"/>
    </xf>
    <xf numFmtId="0" fontId="2" fillId="0" borderId="100" xfId="0" applyFont="1" applyBorder="1" applyProtection="1">
      <protection hidden="1"/>
    </xf>
    <xf numFmtId="0" fontId="6" fillId="12" borderId="101" xfId="0" applyFont="1" applyFill="1" applyBorder="1" applyProtection="1">
      <protection locked="0"/>
    </xf>
    <xf numFmtId="0" fontId="2" fillId="13" borderId="102" xfId="0" applyFont="1" applyFill="1" applyBorder="1" applyAlignment="1" applyProtection="1">
      <alignment horizontal="center"/>
      <protection hidden="1"/>
    </xf>
    <xf numFmtId="0" fontId="2" fillId="14" borderId="103" xfId="0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6" borderId="105" xfId="0" applyFont="1" applyFill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left"/>
      <protection hidden="1"/>
    </xf>
    <xf numFmtId="0" fontId="6" fillId="16" borderId="8" xfId="0" applyFont="1" applyFill="1" applyBorder="1" applyProtection="1">
      <protection hidden="1"/>
    </xf>
    <xf numFmtId="0" fontId="6" fillId="17" borderId="5" xfId="0" applyFont="1" applyFill="1" applyBorder="1" applyProtection="1">
      <protection hidden="1"/>
    </xf>
    <xf numFmtId="0" fontId="6" fillId="18" borderId="5" xfId="0" applyFont="1" applyFill="1" applyBorder="1" applyProtection="1">
      <protection hidden="1"/>
    </xf>
    <xf numFmtId="0" fontId="6" fillId="19" borderId="5" xfId="0" applyFont="1" applyFill="1" applyBorder="1" applyProtection="1">
      <protection hidden="1"/>
    </xf>
    <xf numFmtId="0" fontId="6" fillId="20" borderId="7" xfId="0" applyFont="1" applyFill="1" applyBorder="1" applyProtection="1">
      <protection hidden="1"/>
    </xf>
    <xf numFmtId="0" fontId="6" fillId="7" borderId="107" xfId="0" applyFont="1" applyFill="1" applyBorder="1" applyAlignment="1" applyProtection="1">
      <alignment horizontal="left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7" borderId="19" xfId="0" applyFont="1" applyFill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2" fillId="0" borderId="83" xfId="0" applyFont="1" applyBorder="1" applyAlignment="1" applyProtection="1">
      <alignment horizontal="center"/>
      <protection hidden="1"/>
    </xf>
    <xf numFmtId="0" fontId="6" fillId="0" borderId="7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68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74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center"/>
      <protection hidden="1"/>
    </xf>
    <xf numFmtId="0" fontId="6" fillId="0" borderId="58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79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10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1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0" fontId="2" fillId="6" borderId="107" xfId="0" applyFont="1" applyFill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5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0" fontId="2" fillId="8" borderId="36" xfId="0" applyFont="1" applyFill="1" applyBorder="1" applyAlignment="1" applyProtection="1">
      <alignment horizontal="center"/>
      <protection hidden="1"/>
    </xf>
    <xf numFmtId="1" fontId="2" fillId="0" borderId="36" xfId="0" applyNumberFormat="1" applyFont="1" applyBorder="1" applyAlignment="1" applyProtection="1">
      <alignment horizontal="center"/>
      <protection hidden="1"/>
    </xf>
    <xf numFmtId="0" fontId="2" fillId="7" borderId="11" xfId="0" applyFont="1" applyFill="1" applyBorder="1" applyAlignment="1" applyProtection="1">
      <alignment horizontal="center"/>
      <protection hidden="1"/>
    </xf>
    <xf numFmtId="0" fontId="2" fillId="12" borderId="15" xfId="0" applyFont="1" applyFill="1" applyBorder="1" applyAlignment="1" applyProtection="1">
      <alignment horizontal="center"/>
      <protection hidden="1"/>
    </xf>
    <xf numFmtId="0" fontId="2" fillId="21" borderId="19" xfId="0" applyFont="1" applyFill="1" applyBorder="1" applyAlignment="1" applyProtection="1">
      <alignment horizontal="center"/>
      <protection hidden="1"/>
    </xf>
    <xf numFmtId="0" fontId="2" fillId="0" borderId="177" xfId="0" applyFont="1" applyBorder="1" applyProtection="1">
      <protection hidden="1"/>
    </xf>
    <xf numFmtId="0" fontId="2" fillId="0" borderId="178" xfId="0" applyFont="1" applyBorder="1" applyProtection="1">
      <protection hidden="1"/>
    </xf>
    <xf numFmtId="0" fontId="6" fillId="0" borderId="179" xfId="0" applyFont="1" applyBorder="1" applyAlignment="1" applyProtection="1">
      <alignment horizontal="center"/>
      <protection hidden="1"/>
    </xf>
    <xf numFmtId="0" fontId="6" fillId="0" borderId="180" xfId="0" applyFont="1" applyBorder="1" applyAlignment="1" applyProtection="1">
      <alignment horizontal="center"/>
      <protection hidden="1"/>
    </xf>
    <xf numFmtId="0" fontId="6" fillId="0" borderId="181" xfId="0" applyFont="1" applyBorder="1" applyAlignment="1" applyProtection="1">
      <alignment horizontal="center"/>
      <protection hidden="1"/>
    </xf>
    <xf numFmtId="0" fontId="2" fillId="0" borderId="182" xfId="0" applyFont="1" applyBorder="1" applyAlignment="1" applyProtection="1">
      <alignment horizontal="center"/>
      <protection hidden="1"/>
    </xf>
    <xf numFmtId="0" fontId="2" fillId="0" borderId="183" xfId="0" applyFont="1" applyBorder="1" applyProtection="1">
      <protection hidden="1"/>
    </xf>
    <xf numFmtId="0" fontId="6" fillId="0" borderId="184" xfId="0" applyFont="1" applyBorder="1" applyAlignment="1" applyProtection="1">
      <alignment horizontal="center"/>
      <protection hidden="1"/>
    </xf>
    <xf numFmtId="0" fontId="6" fillId="0" borderId="185" xfId="0" applyFont="1" applyBorder="1" applyAlignment="1" applyProtection="1">
      <alignment horizontal="center"/>
      <protection hidden="1"/>
    </xf>
    <xf numFmtId="0" fontId="6" fillId="0" borderId="186" xfId="0" applyFont="1" applyBorder="1" applyAlignment="1" applyProtection="1">
      <alignment horizontal="center"/>
      <protection hidden="1"/>
    </xf>
    <xf numFmtId="0" fontId="6" fillId="0" borderId="187" xfId="0" applyFont="1" applyBorder="1" applyAlignment="1" applyProtection="1">
      <alignment horizontal="center"/>
      <protection hidden="1"/>
    </xf>
    <xf numFmtId="0" fontId="6" fillId="0" borderId="188" xfId="0" applyFont="1" applyBorder="1" applyAlignment="1" applyProtection="1">
      <alignment horizontal="center"/>
      <protection hidden="1"/>
    </xf>
    <xf numFmtId="0" fontId="6" fillId="0" borderId="183" xfId="0" applyFont="1" applyBorder="1" applyProtection="1">
      <protection hidden="1"/>
    </xf>
    <xf numFmtId="0" fontId="6" fillId="0" borderId="189" xfId="0" applyFont="1" applyBorder="1" applyAlignment="1" applyProtection="1">
      <alignment horizontal="center"/>
      <protection hidden="1"/>
    </xf>
    <xf numFmtId="0" fontId="6" fillId="0" borderId="190" xfId="0" applyFont="1" applyBorder="1" applyAlignment="1" applyProtection="1">
      <alignment horizontal="center"/>
      <protection hidden="1"/>
    </xf>
    <xf numFmtId="0" fontId="2" fillId="0" borderId="107" xfId="0" applyFont="1" applyBorder="1" applyProtection="1">
      <protection hidden="1"/>
    </xf>
    <xf numFmtId="0" fontId="2" fillId="0" borderId="108" xfId="0" applyFont="1" applyBorder="1" applyProtection="1"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112" xfId="0" applyFont="1" applyBorder="1" applyProtection="1">
      <protection hidden="1"/>
    </xf>
    <xf numFmtId="0" fontId="2" fillId="0" borderId="113" xfId="0" applyFont="1" applyBorder="1" applyProtection="1">
      <protection hidden="1"/>
    </xf>
    <xf numFmtId="1" fontId="6" fillId="0" borderId="114" xfId="0" applyNumberFormat="1" applyFont="1" applyBorder="1" applyAlignment="1" applyProtection="1">
      <alignment horizontal="center"/>
      <protection locked="0"/>
    </xf>
    <xf numFmtId="0" fontId="6" fillId="0" borderId="115" xfId="0" applyFont="1" applyBorder="1" applyAlignment="1" applyProtection="1">
      <alignment horizontal="center"/>
      <protection hidden="1"/>
    </xf>
    <xf numFmtId="1" fontId="6" fillId="0" borderId="116" xfId="0" applyNumberFormat="1" applyFont="1" applyBorder="1" applyAlignment="1" applyProtection="1">
      <alignment horizontal="center"/>
      <protection locked="0"/>
    </xf>
    <xf numFmtId="0" fontId="6" fillId="0" borderId="59" xfId="0" applyFont="1" applyBorder="1" applyProtection="1">
      <protection hidden="1"/>
    </xf>
    <xf numFmtId="0" fontId="2" fillId="0" borderId="60" xfId="0" applyFont="1" applyBorder="1" applyProtection="1">
      <protection hidden="1"/>
    </xf>
    <xf numFmtId="0" fontId="2" fillId="0" borderId="117" xfId="0" applyFont="1" applyBorder="1" applyProtection="1">
      <protection hidden="1"/>
    </xf>
    <xf numFmtId="0" fontId="0" fillId="0" borderId="118" xfId="0" applyBorder="1" applyProtection="1">
      <protection hidden="1"/>
    </xf>
    <xf numFmtId="0" fontId="2" fillId="0" borderId="63" xfId="0" applyFont="1" applyBorder="1" applyProtection="1">
      <protection hidden="1"/>
    </xf>
    <xf numFmtId="0" fontId="0" fillId="0" borderId="83" xfId="0" applyBorder="1" applyAlignment="1" applyProtection="1">
      <alignment horizontal="center"/>
      <protection hidden="1"/>
    </xf>
    <xf numFmtId="0" fontId="2" fillId="22" borderId="102" xfId="0" applyFont="1" applyFill="1" applyBorder="1" applyAlignment="1" applyProtection="1">
      <alignment horizontal="center"/>
      <protection hidden="1"/>
    </xf>
    <xf numFmtId="0" fontId="2" fillId="23" borderId="103" xfId="0" applyFont="1" applyFill="1" applyBorder="1" applyAlignment="1" applyProtection="1">
      <alignment horizontal="center"/>
      <protection hidden="1"/>
    </xf>
    <xf numFmtId="0" fontId="2" fillId="0" borderId="119" xfId="0" applyFont="1" applyBorder="1" applyAlignment="1" applyProtection="1">
      <alignment horizontal="center"/>
      <protection hidden="1"/>
    </xf>
    <xf numFmtId="0" fontId="2" fillId="0" borderId="83" xfId="0" applyFont="1" applyBorder="1" applyProtection="1">
      <protection hidden="1"/>
    </xf>
    <xf numFmtId="0" fontId="2" fillId="0" borderId="191" xfId="0" applyFont="1" applyBorder="1" applyProtection="1">
      <protection hidden="1"/>
    </xf>
    <xf numFmtId="0" fontId="2" fillId="0" borderId="121" xfId="0" applyFont="1" applyBorder="1" applyProtection="1">
      <protection hidden="1"/>
    </xf>
    <xf numFmtId="0" fontId="2" fillId="0" borderId="192" xfId="0" applyFont="1" applyBorder="1" applyProtection="1">
      <protection hidden="1"/>
    </xf>
    <xf numFmtId="0" fontId="0" fillId="0" borderId="83" xfId="0" applyBorder="1" applyProtection="1">
      <protection hidden="1"/>
    </xf>
    <xf numFmtId="0" fontId="2" fillId="0" borderId="78" xfId="0" applyFont="1" applyBorder="1" applyAlignment="1" applyProtection="1">
      <alignment horizontal="center"/>
      <protection hidden="1"/>
    </xf>
    <xf numFmtId="0" fontId="2" fillId="0" borderId="118" xfId="0" applyFont="1" applyBorder="1" applyProtection="1">
      <protection hidden="1"/>
    </xf>
    <xf numFmtId="0" fontId="2" fillId="0" borderId="122" xfId="0" applyFont="1" applyFill="1" applyBorder="1" applyAlignment="1" applyProtection="1">
      <alignment horizontal="center"/>
      <protection hidden="1"/>
    </xf>
    <xf numFmtId="0" fontId="2" fillId="0" borderId="123" xfId="0" applyFont="1" applyBorder="1" applyProtection="1">
      <protection hidden="1"/>
    </xf>
    <xf numFmtId="0" fontId="2" fillId="0" borderId="124" xfId="0" applyFont="1" applyFill="1" applyBorder="1" applyAlignment="1" applyProtection="1">
      <protection hidden="1"/>
    </xf>
    <xf numFmtId="0" fontId="2" fillId="0" borderId="105" xfId="0" applyFont="1" applyBorder="1" applyProtection="1">
      <protection hidden="1"/>
    </xf>
    <xf numFmtId="0" fontId="2" fillId="0" borderId="106" xfId="0" applyFont="1" applyBorder="1" applyProtection="1">
      <protection hidden="1"/>
    </xf>
    <xf numFmtId="0" fontId="2" fillId="0" borderId="125" xfId="0" applyFont="1" applyBorder="1" applyProtection="1">
      <protection hidden="1"/>
    </xf>
    <xf numFmtId="0" fontId="2" fillId="0" borderId="100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6" fillId="0" borderId="126" xfId="0" applyFont="1" applyBorder="1" applyAlignment="1" applyProtection="1">
      <alignment horizontal="center"/>
      <protection hidden="1"/>
    </xf>
    <xf numFmtId="1" fontId="6" fillId="0" borderId="107" xfId="0" applyNumberFormat="1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hidden="1"/>
    </xf>
    <xf numFmtId="1" fontId="6" fillId="0" borderId="12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28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9" xfId="0" applyFont="1" applyBorder="1" applyAlignment="1" applyProtection="1">
      <alignment horizontal="center"/>
      <protection hidden="1"/>
    </xf>
    <xf numFmtId="1" fontId="6" fillId="0" borderId="105" xfId="0" applyNumberFormat="1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hidden="1"/>
    </xf>
    <xf numFmtId="1" fontId="6" fillId="0" borderId="130" xfId="0" applyNumberFormat="1" applyFont="1" applyBorder="1" applyAlignment="1" applyProtection="1">
      <alignment horizontal="center"/>
      <protection locked="0"/>
    </xf>
    <xf numFmtId="0" fontId="6" fillId="0" borderId="100" xfId="0" applyFont="1" applyBorder="1" applyAlignment="1" applyProtection="1">
      <alignment horizontal="center"/>
      <protection hidden="1"/>
    </xf>
    <xf numFmtId="0" fontId="6" fillId="0" borderId="131" xfId="0" applyFont="1" applyBorder="1" applyAlignment="1" applyProtection="1">
      <alignment horizontal="center"/>
      <protection hidden="1"/>
    </xf>
    <xf numFmtId="0" fontId="6" fillId="0" borderId="105" xfId="0" applyFont="1" applyBorder="1" applyAlignment="1" applyProtection="1">
      <alignment horizontal="center"/>
      <protection hidden="1"/>
    </xf>
    <xf numFmtId="0" fontId="6" fillId="0" borderId="13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99" xfId="0" applyFont="1" applyFill="1" applyBorder="1" applyAlignment="1" applyProtection="1">
      <alignment horizontal="center"/>
      <protection hidden="1"/>
    </xf>
    <xf numFmtId="0" fontId="6" fillId="0" borderId="100" xfId="0" applyFont="1" applyFill="1" applyBorder="1" applyAlignment="1" applyProtection="1">
      <alignment horizontal="center"/>
      <protection hidden="1"/>
    </xf>
    <xf numFmtId="1" fontId="6" fillId="0" borderId="100" xfId="0" applyNumberFormat="1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horizontal="center"/>
      <protection hidden="1"/>
    </xf>
    <xf numFmtId="1" fontId="6" fillId="0" borderId="112" xfId="0" applyNumberFormat="1" applyFont="1" applyBorder="1" applyAlignment="1" applyProtection="1">
      <alignment horizontal="center"/>
      <protection locked="0"/>
    </xf>
    <xf numFmtId="0" fontId="6" fillId="0" borderId="113" xfId="0" applyFont="1" applyBorder="1" applyAlignment="1" applyProtection="1">
      <alignment horizontal="center"/>
      <protection hidden="1"/>
    </xf>
    <xf numFmtId="1" fontId="6" fillId="0" borderId="132" xfId="0" applyNumberFormat="1" applyFont="1" applyBorder="1" applyAlignment="1" applyProtection="1">
      <alignment horizontal="center"/>
      <protection locked="0"/>
    </xf>
    <xf numFmtId="0" fontId="6" fillId="0" borderId="112" xfId="0" applyFont="1" applyBorder="1" applyAlignment="1" applyProtection="1">
      <alignment horizontal="center"/>
      <protection hidden="1"/>
    </xf>
    <xf numFmtId="0" fontId="6" fillId="0" borderId="132" xfId="0" applyFont="1" applyBorder="1" applyAlignment="1" applyProtection="1">
      <alignment horizontal="center"/>
      <protection hidden="1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0" fontId="6" fillId="0" borderId="133" xfId="0" applyFont="1" applyBorder="1" applyAlignment="1" applyProtection="1">
      <alignment horizontal="center"/>
      <protection hidden="1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34" xfId="0" applyFont="1" applyBorder="1" applyAlignment="1" applyProtection="1">
      <alignment horizontal="center"/>
      <protection hidden="1"/>
    </xf>
    <xf numFmtId="0" fontId="6" fillId="0" borderId="100" xfId="0" applyFont="1" applyBorder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72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6" fillId="0" borderId="91" xfId="0" applyFont="1" applyBorder="1" applyProtection="1">
      <protection hidden="1"/>
    </xf>
    <xf numFmtId="0" fontId="6" fillId="0" borderId="96" xfId="0" applyFont="1" applyBorder="1" applyProtection="1">
      <protection hidden="1"/>
    </xf>
    <xf numFmtId="1" fontId="6" fillId="0" borderId="19" xfId="0" applyNumberFormat="1" applyFont="1" applyBorder="1" applyAlignment="1" applyProtection="1">
      <alignment horizontal="center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135" xfId="0" applyFont="1" applyBorder="1" applyAlignment="1" applyProtection="1">
      <alignment horizontal="center"/>
      <protection hidden="1"/>
    </xf>
    <xf numFmtId="0" fontId="2" fillId="25" borderId="103" xfId="0" applyFont="1" applyFill="1" applyBorder="1" applyAlignment="1" applyProtection="1">
      <alignment horizontal="center"/>
      <protection hidden="1"/>
    </xf>
    <xf numFmtId="0" fontId="2" fillId="25" borderId="104" xfId="0" applyFont="1" applyFill="1" applyBorder="1" applyAlignment="1" applyProtection="1">
      <alignment horizontal="center"/>
      <protection hidden="1"/>
    </xf>
    <xf numFmtId="0" fontId="2" fillId="25" borderId="136" xfId="0" applyFont="1" applyFill="1" applyBorder="1" applyAlignment="1" applyProtection="1">
      <alignment horizontal="center"/>
      <protection hidden="1"/>
    </xf>
    <xf numFmtId="0" fontId="6" fillId="21" borderId="5" xfId="0" applyNumberFormat="1" applyFont="1" applyFill="1" applyBorder="1" applyProtection="1">
      <protection locked="0"/>
    </xf>
    <xf numFmtId="0" fontId="6" fillId="15" borderId="137" xfId="0" applyFont="1" applyFill="1" applyBorder="1" applyProtection="1">
      <protection locked="0"/>
    </xf>
    <xf numFmtId="1" fontId="6" fillId="0" borderId="45" xfId="0" applyNumberFormat="1" applyFont="1" applyBorder="1" applyAlignment="1" applyProtection="1">
      <alignment horizontal="center"/>
    </xf>
    <xf numFmtId="1" fontId="6" fillId="0" borderId="44" xfId="0" applyNumberFormat="1" applyFont="1" applyBorder="1" applyAlignment="1" applyProtection="1">
      <alignment horizontal="center"/>
    </xf>
    <xf numFmtId="1" fontId="6" fillId="0" borderId="53" xfId="0" applyNumberFormat="1" applyFont="1" applyBorder="1" applyAlignment="1" applyProtection="1">
      <alignment horizontal="center"/>
    </xf>
    <xf numFmtId="1" fontId="6" fillId="0" borderId="52" xfId="0" applyNumberFormat="1" applyFont="1" applyBorder="1" applyAlignment="1" applyProtection="1">
      <alignment horizontal="center"/>
    </xf>
    <xf numFmtId="1" fontId="6" fillId="0" borderId="170" xfId="0" applyNumberFormat="1" applyFont="1" applyBorder="1" applyAlignment="1" applyProtection="1">
      <alignment horizontal="center"/>
    </xf>
    <xf numFmtId="1" fontId="6" fillId="0" borderId="171" xfId="0" applyNumberFormat="1" applyFont="1" applyBorder="1" applyAlignment="1" applyProtection="1">
      <alignment horizontal="center"/>
    </xf>
    <xf numFmtId="1" fontId="6" fillId="0" borderId="11" xfId="0" applyNumberFormat="1" applyFont="1" applyBorder="1" applyAlignment="1" applyProtection="1">
      <alignment horizontal="center"/>
    </xf>
    <xf numFmtId="1" fontId="6" fillId="0" borderId="12" xfId="0" applyNumberFormat="1" applyFont="1" applyBorder="1" applyAlignment="1" applyProtection="1">
      <alignment horizontal="center"/>
    </xf>
    <xf numFmtId="1" fontId="6" fillId="0" borderId="15" xfId="0" applyNumberFormat="1" applyFont="1" applyBorder="1" applyAlignment="1" applyProtection="1">
      <alignment horizontal="center"/>
    </xf>
    <xf numFmtId="1" fontId="6" fillId="0" borderId="16" xfId="0" applyNumberFormat="1" applyFont="1" applyBorder="1" applyAlignment="1" applyProtection="1">
      <alignment horizontal="center"/>
    </xf>
    <xf numFmtId="1" fontId="6" fillId="0" borderId="19" xfId="0" applyNumberFormat="1" applyFont="1" applyBorder="1" applyAlignment="1" applyProtection="1">
      <alignment horizontal="center"/>
    </xf>
    <xf numFmtId="1" fontId="6" fillId="0" borderId="20" xfId="0" applyNumberFormat="1" applyFont="1" applyBorder="1" applyAlignment="1" applyProtection="1">
      <alignment horizontal="center"/>
    </xf>
    <xf numFmtId="1" fontId="6" fillId="0" borderId="172" xfId="0" applyNumberFormat="1" applyFont="1" applyBorder="1" applyAlignment="1" applyProtection="1">
      <alignment horizontal="center"/>
    </xf>
    <xf numFmtId="1" fontId="6" fillId="0" borderId="173" xfId="0" applyNumberFormat="1" applyFont="1" applyBorder="1" applyAlignment="1" applyProtection="1">
      <alignment horizontal="center"/>
    </xf>
    <xf numFmtId="1" fontId="6" fillId="0" borderId="174" xfId="0" applyNumberFormat="1" applyFont="1" applyBorder="1" applyAlignment="1" applyProtection="1">
      <alignment horizontal="center"/>
    </xf>
    <xf numFmtId="1" fontId="6" fillId="0" borderId="90" xfId="0" applyNumberFormat="1" applyFont="1" applyBorder="1" applyAlignment="1" applyProtection="1">
      <alignment horizontal="center"/>
    </xf>
    <xf numFmtId="1" fontId="6" fillId="0" borderId="175" xfId="0" applyNumberFormat="1" applyFont="1" applyBorder="1" applyAlignment="1" applyProtection="1">
      <alignment horizontal="center"/>
    </xf>
    <xf numFmtId="1" fontId="6" fillId="0" borderId="176" xfId="0" applyNumberFormat="1" applyFont="1" applyBorder="1" applyAlignment="1" applyProtection="1">
      <alignment horizontal="center"/>
    </xf>
    <xf numFmtId="0" fontId="6" fillId="8" borderId="107" xfId="0" applyFont="1" applyFill="1" applyBorder="1" applyAlignment="1" applyProtection="1">
      <alignment horizontal="left"/>
      <protection hidden="1"/>
    </xf>
    <xf numFmtId="0" fontId="6" fillId="6" borderId="172" xfId="0" applyFont="1" applyFill="1" applyBorder="1" applyAlignment="1" applyProtection="1">
      <alignment horizontal="left"/>
      <protection hidden="1"/>
    </xf>
    <xf numFmtId="0" fontId="6" fillId="0" borderId="128" xfId="0" applyFont="1" applyBorder="1" applyAlignment="1" applyProtection="1">
      <alignment horizontal="left"/>
      <protection hidden="1"/>
    </xf>
    <xf numFmtId="0" fontId="6" fillId="21" borderId="15" xfId="0" applyFont="1" applyFill="1" applyBorder="1" applyAlignment="1" applyProtection="1">
      <alignment horizontal="left"/>
      <protection hidden="1"/>
    </xf>
    <xf numFmtId="0" fontId="6" fillId="29" borderId="5" xfId="0" applyFont="1" applyFill="1" applyBorder="1" applyProtection="1">
      <protection hidden="1"/>
    </xf>
    <xf numFmtId="0" fontId="2" fillId="24" borderId="104" xfId="0" applyFont="1" applyFill="1" applyBorder="1" applyAlignment="1" applyProtection="1">
      <alignment horizontal="center"/>
      <protection hidden="1"/>
    </xf>
    <xf numFmtId="0" fontId="2" fillId="31" borderId="120" xfId="0" applyFont="1" applyFill="1" applyBorder="1" applyAlignment="1" applyProtection="1">
      <alignment horizontal="center"/>
      <protection hidden="1"/>
    </xf>
    <xf numFmtId="0" fontId="2" fillId="32" borderId="83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 applyProtection="1">
      <alignment horizontal="left"/>
      <protection hidden="1"/>
    </xf>
    <xf numFmtId="0" fontId="6" fillId="32" borderId="0" xfId="0" applyFont="1" applyFill="1" applyBorder="1" applyAlignment="1" applyProtection="1">
      <alignment horizontal="center"/>
      <protection hidden="1"/>
    </xf>
    <xf numFmtId="0" fontId="6" fillId="32" borderId="0" xfId="0" applyFont="1" applyFill="1" applyBorder="1" applyProtection="1">
      <protection hidden="1"/>
    </xf>
    <xf numFmtId="0" fontId="6" fillId="32" borderId="72" xfId="0" applyFont="1" applyFill="1" applyBorder="1" applyAlignment="1" applyProtection="1">
      <alignment horizontal="center"/>
      <protection hidden="1"/>
    </xf>
    <xf numFmtId="0" fontId="6" fillId="32" borderId="72" xfId="0" applyFont="1" applyFill="1" applyBorder="1" applyProtection="1">
      <protection hidden="1"/>
    </xf>
    <xf numFmtId="0" fontId="0" fillId="32" borderId="0" xfId="0" applyFill="1" applyBorder="1" applyProtection="1">
      <protection hidden="1"/>
    </xf>
    <xf numFmtId="0" fontId="0" fillId="32" borderId="78" xfId="0" applyFill="1" applyBorder="1" applyProtection="1">
      <protection hidden="1"/>
    </xf>
    <xf numFmtId="0" fontId="0" fillId="32" borderId="0" xfId="0" applyFill="1" applyProtection="1"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Protection="1">
      <protection hidden="1"/>
    </xf>
    <xf numFmtId="0" fontId="2" fillId="32" borderId="78" xfId="0" applyFont="1" applyFill="1" applyBorder="1" applyAlignment="1" applyProtection="1">
      <alignment horizontal="center"/>
      <protection hidden="1"/>
    </xf>
    <xf numFmtId="1" fontId="2" fillId="0" borderId="38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1" fontId="2" fillId="0" borderId="20" xfId="0" applyNumberFormat="1" applyFont="1" applyBorder="1" applyAlignment="1" applyProtection="1">
      <alignment horizontal="center"/>
      <protection hidden="1"/>
    </xf>
    <xf numFmtId="0" fontId="2" fillId="30" borderId="15" xfId="0" applyFont="1" applyFill="1" applyBorder="1" applyAlignment="1" applyProtection="1">
      <alignment horizontal="center"/>
      <protection hidden="1"/>
    </xf>
    <xf numFmtId="0" fontId="6" fillId="27" borderId="139" xfId="0" applyFont="1" applyFill="1" applyBorder="1" applyAlignment="1" applyProtection="1">
      <alignment horizontal="center"/>
      <protection hidden="1"/>
    </xf>
    <xf numFmtId="0" fontId="2" fillId="27" borderId="139" xfId="0" applyFont="1" applyFill="1" applyBorder="1" applyAlignment="1" applyProtection="1">
      <alignment horizontal="center"/>
      <protection hidden="1"/>
    </xf>
    <xf numFmtId="0" fontId="8" fillId="27" borderId="139" xfId="0" applyFont="1" applyFill="1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70" xfId="0" applyFont="1" applyBorder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center"/>
      <protection hidden="1"/>
    </xf>
    <xf numFmtId="0" fontId="6" fillId="0" borderId="143" xfId="0" applyFont="1" applyBorder="1" applyAlignment="1" applyProtection="1">
      <alignment horizontal="center"/>
      <protection hidden="1"/>
    </xf>
    <xf numFmtId="0" fontId="6" fillId="0" borderId="144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141" xfId="0" applyFont="1" applyBorder="1" applyAlignment="1" applyProtection="1">
      <alignment horizontal="center"/>
      <protection hidden="1"/>
    </xf>
    <xf numFmtId="0" fontId="6" fillId="0" borderId="195" xfId="0" applyFont="1" applyBorder="1" applyAlignment="1" applyProtection="1">
      <alignment horizontal="center"/>
      <protection hidden="1"/>
    </xf>
    <xf numFmtId="0" fontId="6" fillId="0" borderId="196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4" fontId="9" fillId="0" borderId="72" xfId="0" applyNumberFormat="1" applyFont="1" applyBorder="1" applyAlignment="1" applyProtection="1">
      <alignment horizontal="center"/>
      <protection hidden="1"/>
    </xf>
    <xf numFmtId="0" fontId="2" fillId="26" borderId="59" xfId="0" applyFont="1" applyFill="1" applyBorder="1" applyAlignment="1" applyProtection="1">
      <alignment horizontal="center"/>
      <protection hidden="1"/>
    </xf>
    <xf numFmtId="0" fontId="2" fillId="26" borderId="60" xfId="0" applyFont="1" applyFill="1" applyBorder="1" applyAlignment="1" applyProtection="1">
      <alignment horizontal="center"/>
      <protection hidden="1"/>
    </xf>
    <xf numFmtId="0" fontId="2" fillId="26" borderId="138" xfId="0" applyFont="1" applyFill="1" applyBorder="1" applyAlignment="1" applyProtection="1">
      <alignment horizontal="center"/>
      <protection hidden="1"/>
    </xf>
    <xf numFmtId="0" fontId="7" fillId="27" borderId="139" xfId="0" applyFont="1" applyFill="1" applyBorder="1" applyAlignment="1" applyProtection="1">
      <alignment horizontal="center"/>
      <protection hidden="1"/>
    </xf>
    <xf numFmtId="0" fontId="2" fillId="28" borderId="71" xfId="0" applyFont="1" applyFill="1" applyBorder="1" applyAlignment="1" applyProtection="1">
      <alignment horizontal="left"/>
      <protection locked="0"/>
    </xf>
    <xf numFmtId="0" fontId="2" fillId="28" borderId="50" xfId="0" applyFont="1" applyFill="1" applyBorder="1" applyAlignment="1" applyProtection="1">
      <alignment horizontal="left"/>
      <protection locked="0"/>
    </xf>
    <xf numFmtId="0" fontId="2" fillId="5" borderId="145" xfId="0" applyFont="1" applyFill="1" applyBorder="1" applyAlignment="1" applyProtection="1">
      <alignment horizontal="center"/>
      <protection hidden="1"/>
    </xf>
    <xf numFmtId="0" fontId="2" fillId="5" borderId="96" xfId="0" applyFont="1" applyFill="1" applyBorder="1" applyAlignment="1" applyProtection="1">
      <alignment horizontal="center"/>
      <protection hidden="1"/>
    </xf>
    <xf numFmtId="0" fontId="2" fillId="5" borderId="146" xfId="0" applyFont="1" applyFill="1" applyBorder="1" applyAlignment="1" applyProtection="1">
      <alignment horizontal="center"/>
      <protection hidden="1"/>
    </xf>
    <xf numFmtId="0" fontId="2" fillId="5" borderId="59" xfId="0" applyFont="1" applyFill="1" applyBorder="1" applyAlignment="1" applyProtection="1">
      <alignment horizontal="center"/>
      <protection hidden="1"/>
    </xf>
    <xf numFmtId="0" fontId="2" fillId="5" borderId="60" xfId="0" applyFont="1" applyFill="1" applyBorder="1" applyAlignment="1" applyProtection="1">
      <alignment horizontal="center"/>
      <protection hidden="1"/>
    </xf>
    <xf numFmtId="0" fontId="2" fillId="5" borderId="138" xfId="0" applyFont="1" applyFill="1" applyBorder="1" applyAlignment="1" applyProtection="1">
      <alignment horizontal="center"/>
      <protection hidden="1"/>
    </xf>
    <xf numFmtId="0" fontId="6" fillId="26" borderId="59" xfId="0" applyFont="1" applyFill="1" applyBorder="1" applyAlignment="1" applyProtection="1">
      <alignment horizontal="center"/>
      <protection hidden="1"/>
    </xf>
    <xf numFmtId="0" fontId="6" fillId="26" borderId="60" xfId="0" applyFont="1" applyFill="1" applyBorder="1" applyAlignment="1" applyProtection="1">
      <alignment horizontal="center"/>
      <protection hidden="1"/>
    </xf>
    <xf numFmtId="0" fontId="6" fillId="26" borderId="138" xfId="0" applyFont="1" applyFill="1" applyBorder="1" applyAlignment="1" applyProtection="1">
      <alignment horizontal="center"/>
      <protection hidden="1"/>
    </xf>
    <xf numFmtId="0" fontId="5" fillId="5" borderId="27" xfId="0" applyFont="1" applyFill="1" applyBorder="1" applyAlignment="1" applyProtection="1">
      <alignment horizontal="left" vertical="top" wrapText="1"/>
      <protection hidden="1"/>
    </xf>
    <xf numFmtId="0" fontId="5" fillId="5" borderId="0" xfId="0" applyFont="1" applyFill="1" applyBorder="1" applyAlignment="1" applyProtection="1">
      <alignment horizontal="left" vertical="top" wrapText="1"/>
      <protection hidden="1"/>
    </xf>
    <xf numFmtId="0" fontId="5" fillId="5" borderId="147" xfId="0" applyFont="1" applyFill="1" applyBorder="1" applyAlignment="1" applyProtection="1">
      <alignment horizontal="left" vertical="top" wrapText="1"/>
      <protection hidden="1"/>
    </xf>
    <xf numFmtId="0" fontId="5" fillId="5" borderId="148" xfId="0" applyFont="1" applyFill="1" applyBorder="1" applyAlignment="1" applyProtection="1">
      <alignment horizontal="left" vertical="top" wrapText="1"/>
      <protection hidden="1"/>
    </xf>
    <xf numFmtId="0" fontId="5" fillId="5" borderId="149" xfId="0" applyFont="1" applyFill="1" applyBorder="1" applyAlignment="1" applyProtection="1">
      <alignment horizontal="left" vertical="top" wrapText="1"/>
      <protection hidden="1"/>
    </xf>
    <xf numFmtId="0" fontId="5" fillId="5" borderId="150" xfId="0" applyFont="1" applyFill="1" applyBorder="1" applyAlignment="1" applyProtection="1">
      <alignment horizontal="left" vertical="top" wrapText="1"/>
      <protection hidden="1"/>
    </xf>
    <xf numFmtId="0" fontId="5" fillId="5" borderId="151" xfId="0" applyFont="1" applyFill="1" applyBorder="1" applyAlignment="1" applyProtection="1">
      <alignment horizontal="left" vertical="top" wrapText="1"/>
      <protection hidden="1"/>
    </xf>
    <xf numFmtId="0" fontId="5" fillId="5" borderId="152" xfId="0" applyFont="1" applyFill="1" applyBorder="1" applyAlignment="1" applyProtection="1">
      <alignment horizontal="left" vertical="top" wrapText="1"/>
      <protection hidden="1"/>
    </xf>
    <xf numFmtId="0" fontId="5" fillId="5" borderId="153" xfId="0" applyFont="1" applyFill="1" applyBorder="1" applyAlignment="1" applyProtection="1">
      <alignment horizontal="left" vertical="top" wrapText="1"/>
      <protection hidden="1"/>
    </xf>
    <xf numFmtId="0" fontId="2" fillId="0" borderId="127" xfId="0" applyFont="1" applyBorder="1" applyAlignment="1" applyProtection="1">
      <alignment horizontal="left"/>
      <protection hidden="1"/>
    </xf>
    <xf numFmtId="0" fontId="2" fillId="0" borderId="13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" fillId="0" borderId="155" xfId="0" applyFont="1" applyBorder="1" applyAlignment="1" applyProtection="1">
      <alignment horizontal="center"/>
      <protection hidden="1"/>
    </xf>
    <xf numFmtId="0" fontId="2" fillId="0" borderId="156" xfId="0" applyFont="1" applyBorder="1" applyAlignment="1" applyProtection="1">
      <alignment horizontal="center"/>
      <protection hidden="1"/>
    </xf>
    <xf numFmtId="0" fontId="2" fillId="0" borderId="157" xfId="0" applyFont="1" applyBorder="1" applyAlignment="1" applyProtection="1">
      <alignment horizontal="center"/>
      <protection hidden="1"/>
    </xf>
    <xf numFmtId="0" fontId="2" fillId="0" borderId="158" xfId="0" applyFont="1" applyBorder="1" applyAlignment="1" applyProtection="1">
      <alignment horizontal="center"/>
      <protection hidden="1"/>
    </xf>
    <xf numFmtId="0" fontId="2" fillId="0" borderId="132" xfId="0" applyFont="1" applyBorder="1" applyAlignment="1" applyProtection="1">
      <alignment horizontal="left"/>
      <protection hidden="1"/>
    </xf>
    <xf numFmtId="0" fontId="8" fillId="32" borderId="0" xfId="0" applyFont="1" applyFill="1" applyBorder="1" applyAlignment="1" applyProtection="1">
      <alignment horizontal="center"/>
      <protection hidden="1"/>
    </xf>
    <xf numFmtId="0" fontId="6" fillId="30" borderId="127" xfId="0" applyFont="1" applyFill="1" applyBorder="1" applyAlignment="1" applyProtection="1">
      <alignment horizontal="left"/>
      <protection hidden="1"/>
    </xf>
    <xf numFmtId="0" fontId="2" fillId="0" borderId="197" xfId="0" applyFont="1" applyBorder="1" applyAlignment="1" applyProtection="1">
      <alignment horizontal="center"/>
      <protection hidden="1"/>
    </xf>
    <xf numFmtId="0" fontId="2" fillId="0" borderId="198" xfId="0" applyFont="1" applyBorder="1" applyAlignment="1" applyProtection="1">
      <alignment horizontal="center"/>
      <protection hidden="1"/>
    </xf>
    <xf numFmtId="0" fontId="6" fillId="21" borderId="20" xfId="0" applyFont="1" applyFill="1" applyBorder="1" applyAlignment="1" applyProtection="1">
      <alignment horizontal="left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3" fillId="32" borderId="1" xfId="0" applyFont="1" applyFill="1" applyBorder="1" applyAlignment="1" applyProtection="1">
      <alignment horizontal="center"/>
      <protection hidden="1"/>
    </xf>
    <xf numFmtId="0" fontId="6" fillId="0" borderId="193" xfId="0" applyFont="1" applyBorder="1" applyAlignment="1" applyProtection="1">
      <alignment horizontal="center"/>
      <protection hidden="1"/>
    </xf>
    <xf numFmtId="0" fontId="6" fillId="0" borderId="194" xfId="0" applyFont="1" applyBorder="1" applyAlignment="1" applyProtection="1">
      <alignment horizontal="center"/>
      <protection hidden="1"/>
    </xf>
    <xf numFmtId="0" fontId="2" fillId="27" borderId="26" xfId="0" applyFont="1" applyFill="1" applyBorder="1" applyAlignment="1" applyProtection="1">
      <alignment horizontal="center"/>
      <protection hidden="1"/>
    </xf>
    <xf numFmtId="0" fontId="2" fillId="27" borderId="160" xfId="0" applyFont="1" applyFill="1" applyBorder="1" applyAlignment="1" applyProtection="1">
      <alignment horizontal="center"/>
      <protection hidden="1"/>
    </xf>
    <xf numFmtId="0" fontId="2" fillId="27" borderId="200" xfId="0" applyFont="1" applyFill="1" applyBorder="1" applyAlignment="1" applyProtection="1">
      <alignment horizontal="center"/>
      <protection hidden="1"/>
    </xf>
    <xf numFmtId="0" fontId="6" fillId="30" borderId="16" xfId="0" applyFont="1" applyFill="1" applyBorder="1" applyAlignment="1" applyProtection="1">
      <alignment horizontal="left"/>
      <protection hidden="1"/>
    </xf>
    <xf numFmtId="0" fontId="2" fillId="3" borderId="56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161" xfId="0" applyFont="1" applyFill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154" xfId="0" applyFont="1" applyBorder="1" applyAlignment="1" applyProtection="1">
      <alignment horizontal="center"/>
      <protection hidden="1"/>
    </xf>
    <xf numFmtId="0" fontId="6" fillId="0" borderId="69" xfId="0" applyFont="1" applyBorder="1" applyAlignment="1" applyProtection="1">
      <alignment horizontal="center"/>
      <protection hidden="1"/>
    </xf>
    <xf numFmtId="0" fontId="6" fillId="0" borderId="140" xfId="0" applyFont="1" applyBorder="1" applyAlignment="1" applyProtection="1">
      <alignment horizontal="center"/>
      <protection hidden="1"/>
    </xf>
    <xf numFmtId="0" fontId="6" fillId="0" borderId="80" xfId="0" applyFont="1" applyBorder="1" applyAlignment="1" applyProtection="1">
      <alignment horizontal="center"/>
      <protection hidden="1"/>
    </xf>
    <xf numFmtId="0" fontId="6" fillId="0" borderId="142" xfId="0" applyFont="1" applyBorder="1" applyAlignment="1" applyProtection="1">
      <alignment horizontal="center"/>
      <protection hidden="1"/>
    </xf>
    <xf numFmtId="0" fontId="6" fillId="12" borderId="173" xfId="0" applyFont="1" applyFill="1" applyBorder="1" applyAlignment="1" applyProtection="1">
      <alignment horizontal="left"/>
      <protection hidden="1"/>
    </xf>
    <xf numFmtId="0" fontId="6" fillId="12" borderId="127" xfId="0" applyFont="1" applyFill="1" applyBorder="1" applyAlignment="1" applyProtection="1">
      <alignment horizontal="left"/>
      <protection hidden="1"/>
    </xf>
    <xf numFmtId="0" fontId="6" fillId="8" borderId="130" xfId="0" applyFont="1" applyFill="1" applyBorder="1" applyAlignment="1" applyProtection="1">
      <alignment horizontal="left"/>
      <protection hidden="1"/>
    </xf>
    <xf numFmtId="0" fontId="6" fillId="32" borderId="0" xfId="0" applyFont="1" applyFill="1" applyBorder="1" applyAlignment="1" applyProtection="1">
      <alignment horizontal="right"/>
      <protection hidden="1"/>
    </xf>
    <xf numFmtId="0" fontId="2" fillId="27" borderId="199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59" xfId="0" applyFont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62" xfId="0" applyFont="1" applyFill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165" xfId="0" applyFont="1" applyBorder="1" applyAlignment="1" applyProtection="1">
      <alignment horizontal="center"/>
      <protection hidden="1"/>
    </xf>
    <xf numFmtId="0" fontId="2" fillId="5" borderId="82" xfId="0" applyFont="1" applyFill="1" applyBorder="1" applyAlignment="1" applyProtection="1">
      <alignment horizontal="left"/>
      <protection locked="0"/>
    </xf>
    <xf numFmtId="0" fontId="2" fillId="5" borderId="80" xfId="0" applyFont="1" applyFill="1" applyBorder="1" applyAlignment="1" applyProtection="1">
      <alignment horizontal="left"/>
      <protection locked="0"/>
    </xf>
    <xf numFmtId="0" fontId="2" fillId="5" borderId="82" xfId="0" applyFont="1" applyFill="1" applyBorder="1" applyAlignment="1" applyProtection="1">
      <alignment horizontal="left"/>
      <protection hidden="1"/>
    </xf>
    <xf numFmtId="0" fontId="2" fillId="5" borderId="80" xfId="0" applyFont="1" applyFill="1" applyBorder="1" applyAlignment="1" applyProtection="1">
      <alignment horizontal="left"/>
      <protection hidden="1"/>
    </xf>
    <xf numFmtId="0" fontId="2" fillId="5" borderId="58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/>
      <protection hidden="1"/>
    </xf>
    <xf numFmtId="0" fontId="2" fillId="3" borderId="60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3" borderId="159" xfId="0" applyFont="1" applyFill="1" applyBorder="1" applyAlignment="1" applyProtection="1">
      <alignment horizontal="center"/>
      <protection hidden="1"/>
    </xf>
    <xf numFmtId="0" fontId="2" fillId="3" borderId="163" xfId="0" applyFont="1" applyFill="1" applyBorder="1" applyAlignment="1" applyProtection="1">
      <alignment horizontal="center"/>
      <protection hidden="1"/>
    </xf>
    <xf numFmtId="0" fontId="2" fillId="3" borderId="126" xfId="0" applyFont="1" applyFill="1" applyBorder="1" applyAlignment="1" applyProtection="1">
      <alignment horizontal="center"/>
      <protection hidden="1"/>
    </xf>
    <xf numFmtId="0" fontId="2" fillId="3" borderId="31" xfId="0" applyFont="1" applyFill="1" applyBorder="1" applyAlignment="1" applyProtection="1">
      <alignment horizontal="center"/>
      <protection hidden="1"/>
    </xf>
    <xf numFmtId="0" fontId="2" fillId="3" borderId="164" xfId="0" applyFont="1" applyFill="1" applyBorder="1" applyAlignment="1" applyProtection="1">
      <alignment horizontal="center"/>
      <protection hidden="1"/>
    </xf>
    <xf numFmtId="0" fontId="2" fillId="5" borderId="166" xfId="0" applyFont="1" applyFill="1" applyBorder="1" applyAlignment="1" applyProtection="1">
      <alignment horizontal="left"/>
      <protection locked="0"/>
    </xf>
    <xf numFmtId="0" fontId="2" fillId="5" borderId="167" xfId="0" applyFont="1" applyFill="1" applyBorder="1" applyAlignment="1" applyProtection="1">
      <alignment horizontal="left"/>
      <protection locked="0"/>
    </xf>
    <xf numFmtId="0" fontId="2" fillId="5" borderId="77" xfId="0" applyFont="1" applyFill="1" applyBorder="1" applyAlignment="1" applyProtection="1">
      <alignment horizontal="left"/>
      <protection locked="0"/>
    </xf>
    <xf numFmtId="0" fontId="2" fillId="5" borderId="77" xfId="0" applyFont="1" applyFill="1" applyBorder="1" applyAlignment="1" applyProtection="1">
      <alignment horizontal="left"/>
      <protection hidden="1"/>
    </xf>
    <xf numFmtId="0" fontId="2" fillId="5" borderId="75" xfId="0" applyFont="1" applyFill="1" applyBorder="1" applyAlignment="1" applyProtection="1">
      <alignment horizontal="left"/>
      <protection hidden="1"/>
    </xf>
    <xf numFmtId="14" fontId="2" fillId="5" borderId="77" xfId="0" applyNumberFormat="1" applyFont="1" applyFill="1" applyBorder="1" applyAlignment="1" applyProtection="1">
      <alignment horizontal="left"/>
      <protection locked="0"/>
    </xf>
    <xf numFmtId="0" fontId="2" fillId="5" borderId="55" xfId="0" applyFont="1" applyFill="1" applyBorder="1" applyAlignment="1" applyProtection="1">
      <alignment horizontal="left"/>
      <protection locked="0"/>
    </xf>
    <xf numFmtId="0" fontId="2" fillId="5" borderId="71" xfId="0" applyFont="1" applyFill="1" applyBorder="1" applyAlignment="1" applyProtection="1">
      <alignment horizontal="left"/>
      <protection hidden="1"/>
    </xf>
    <xf numFmtId="0" fontId="2" fillId="5" borderId="69" xfId="0" applyFont="1" applyFill="1" applyBorder="1" applyAlignment="1" applyProtection="1">
      <alignment horizontal="left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159" xfId="0" applyFont="1" applyFill="1" applyBorder="1" applyAlignment="1" applyProtection="1">
      <alignment horizontal="center"/>
      <protection hidden="1"/>
    </xf>
    <xf numFmtId="49" fontId="0" fillId="0" borderId="61" xfId="0" applyNumberFormat="1" applyBorder="1" applyAlignment="1">
      <alignment horizontal="left" vertical="top" wrapText="1"/>
    </xf>
    <xf numFmtId="49" fontId="0" fillId="0" borderId="61" xfId="0" applyNumberFormat="1" applyBorder="1" applyAlignment="1">
      <alignment horizontal="left" vertical="top"/>
    </xf>
    <xf numFmtId="49" fontId="0" fillId="0" borderId="141" xfId="0" applyNumberFormat="1" applyBorder="1" applyAlignment="1">
      <alignment horizontal="left" vertical="top"/>
    </xf>
    <xf numFmtId="49" fontId="0" fillId="0" borderId="65" xfId="0" applyNumberFormat="1" applyBorder="1" applyAlignment="1">
      <alignment horizontal="left" vertical="top" wrapText="1"/>
    </xf>
    <xf numFmtId="49" fontId="0" fillId="0" borderId="65" xfId="0" applyNumberFormat="1" applyBorder="1" applyAlignment="1">
      <alignment horizontal="left" vertical="top"/>
    </xf>
    <xf numFmtId="49" fontId="0" fillId="0" borderId="140" xfId="0" applyNumberFormat="1" applyBorder="1" applyAlignment="1">
      <alignment horizontal="left" vertical="top"/>
    </xf>
    <xf numFmtId="49" fontId="0" fillId="0" borderId="62" xfId="0" applyNumberFormat="1" applyBorder="1" applyAlignment="1">
      <alignment horizontal="left" vertical="top"/>
    </xf>
    <xf numFmtId="49" fontId="0" fillId="0" borderId="142" xfId="0" applyNumberFormat="1" applyBorder="1" applyAlignment="1">
      <alignment horizontal="left" vertical="top"/>
    </xf>
    <xf numFmtId="0" fontId="2" fillId="2" borderId="168" xfId="0" applyFont="1" applyFill="1" applyBorder="1" applyAlignment="1" applyProtection="1">
      <alignment horizontal="center"/>
      <protection hidden="1"/>
    </xf>
    <xf numFmtId="0" fontId="2" fillId="2" borderId="117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69" xfId="0" applyFont="1" applyFill="1" applyBorder="1" applyAlignment="1" applyProtection="1">
      <alignment horizontal="center"/>
      <protection hidden="1"/>
    </xf>
    <xf numFmtId="0" fontId="2" fillId="4" borderId="60" xfId="0" applyFont="1" applyFill="1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138" xfId="0" applyBorder="1" applyAlignment="1">
      <alignment horizontal="left" vertical="top"/>
    </xf>
    <xf numFmtId="49" fontId="0" fillId="0" borderId="67" xfId="0" applyNumberFormat="1" applyBorder="1" applyAlignment="1">
      <alignment horizontal="left" vertical="top"/>
    </xf>
    <xf numFmtId="49" fontId="0" fillId="0" borderId="144" xfId="0" applyNumberFormat="1" applyBorder="1" applyAlignment="1">
      <alignment horizontal="left" vertical="top"/>
    </xf>
    <xf numFmtId="0" fontId="2" fillId="0" borderId="201" xfId="0" applyFont="1" applyBorder="1" applyAlignment="1">
      <alignment horizontal="center"/>
    </xf>
    <xf numFmtId="0" fontId="2" fillId="0" borderId="20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03" xfId="0" applyFont="1" applyBorder="1" applyAlignment="1">
      <alignment horizontal="center"/>
    </xf>
    <xf numFmtId="0" fontId="2" fillId="0" borderId="204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205" xfId="0" applyFont="1" applyBorder="1" applyAlignment="1">
      <alignment horizontal="center"/>
    </xf>
    <xf numFmtId="0" fontId="2" fillId="0" borderId="206" xfId="0" applyFont="1" applyBorder="1" applyAlignment="1">
      <alignment horizontal="center"/>
    </xf>
    <xf numFmtId="0" fontId="2" fillId="0" borderId="207" xfId="0" applyFont="1" applyBorder="1" applyAlignment="1">
      <alignment horizontal="center"/>
    </xf>
    <xf numFmtId="0" fontId="2" fillId="0" borderId="208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14" fontId="12" fillId="0" borderId="0" xfId="0" applyNumberFormat="1" applyFont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8CCE4"/>
      <color rgb="FFCCFFCC"/>
      <color rgb="FFADE7FF"/>
      <color rgb="FFFFA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266700</xdr:colOff>
      <xdr:row>1</xdr:row>
      <xdr:rowOff>28575</xdr:rowOff>
    </xdr:from>
    <xdr:to>
      <xdr:col>30</xdr:col>
      <xdr:colOff>285750</xdr:colOff>
      <xdr:row>6</xdr:row>
      <xdr:rowOff>9525</xdr:rowOff>
    </xdr:to>
    <xdr:pic>
      <xdr:nvPicPr>
        <xdr:cNvPr id="1035" name="Grafik 0" descr="logo_nvj_RZ_4c.jpg">
          <a:extLst>
            <a:ext uri="{FF2B5EF4-FFF2-40B4-BE49-F238E27FC236}">
              <a16:creationId xmlns:a16="http://schemas.microsoft.com/office/drawing/2014/main" id="{61BA88ED-EF0B-4961-ABDF-BE534B5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00025"/>
          <a:ext cx="1504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AH50"/>
  <sheetViews>
    <sheetView showGridLines="0" tabSelected="1" zoomScale="110" zoomScaleNormal="110" workbookViewId="0">
      <selection activeCell="AH11" sqref="AH11"/>
    </sheetView>
  </sheetViews>
  <sheetFormatPr baseColWidth="10" defaultColWidth="10.85546875" defaultRowHeight="12.75" x14ac:dyDescent="0.2"/>
  <cols>
    <col min="1" max="1" width="3.85546875" style="2" customWidth="1"/>
    <col min="2" max="2" width="18.42578125" style="2" customWidth="1"/>
    <col min="3" max="3" width="1.7109375" style="2" customWidth="1"/>
    <col min="4" max="4" width="4.42578125" style="2" customWidth="1"/>
    <col min="5" max="5" width="15.42578125" style="2" customWidth="1"/>
    <col min="6" max="6" width="1.7109375" style="2" customWidth="1"/>
    <col min="7" max="7" width="3.28515625" style="2" customWidth="1"/>
    <col min="8" max="8" width="1.28515625" style="2" customWidth="1"/>
    <col min="9" max="9" width="3.28515625" style="2" customWidth="1"/>
    <col min="10" max="10" width="1.7109375" style="2" customWidth="1"/>
    <col min="11" max="11" width="3.28515625" style="2" customWidth="1"/>
    <col min="12" max="12" width="1.28515625" style="2" customWidth="1"/>
    <col min="13" max="13" width="3.28515625" style="2" customWidth="1"/>
    <col min="14" max="14" width="1.7109375" style="2" customWidth="1"/>
    <col min="15" max="15" width="3.28515625" style="2" customWidth="1"/>
    <col min="16" max="16" width="1.28515625" style="2" customWidth="1"/>
    <col min="17" max="17" width="3.28515625" style="2" customWidth="1"/>
    <col min="18" max="18" width="1.7109375" style="2" customWidth="1"/>
    <col min="19" max="19" width="3.28515625" style="2" customWidth="1"/>
    <col min="20" max="20" width="1.28515625" style="2" customWidth="1"/>
    <col min="21" max="21" width="3.28515625" style="2" customWidth="1"/>
    <col min="22" max="22" width="1.7109375" style="2" customWidth="1"/>
    <col min="23" max="23" width="4.85546875" style="2" customWidth="1"/>
    <col min="24" max="24" width="1.28515625" style="2" customWidth="1"/>
    <col min="25" max="25" width="4.85546875" style="2" customWidth="1"/>
    <col min="26" max="26" width="1.7109375" style="2" customWidth="1"/>
    <col min="27" max="27" width="3.28515625" style="2" customWidth="1"/>
    <col min="28" max="28" width="1.28515625" style="2" customWidth="1"/>
    <col min="29" max="29" width="3.28515625" style="2" customWidth="1"/>
    <col min="30" max="30" width="1.7109375" style="2" customWidth="1"/>
    <col min="31" max="31" width="4.85546875" style="2" customWidth="1"/>
    <col min="32" max="16384" width="10.85546875" style="2"/>
  </cols>
  <sheetData>
    <row r="1" spans="1:34" ht="13.5" thickBot="1" x14ac:dyDescent="0.25"/>
    <row r="2" spans="1:34" x14ac:dyDescent="0.2">
      <c r="A2" s="98" t="s">
        <v>103</v>
      </c>
      <c r="B2" s="99"/>
      <c r="C2" s="100"/>
      <c r="D2" s="435"/>
      <c r="E2" s="436"/>
      <c r="F2" s="101"/>
      <c r="G2" s="442" t="s">
        <v>58</v>
      </c>
      <c r="H2" s="442"/>
      <c r="I2" s="442"/>
      <c r="J2" s="442"/>
      <c r="K2" s="443"/>
      <c r="L2" s="100"/>
      <c r="M2" s="360" t="s">
        <v>0</v>
      </c>
      <c r="N2" s="360"/>
      <c r="O2" s="360"/>
      <c r="P2" s="361"/>
      <c r="Q2" s="102" t="s">
        <v>104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</row>
    <row r="3" spans="1:34" x14ac:dyDescent="0.2">
      <c r="A3" s="105" t="s">
        <v>1</v>
      </c>
      <c r="B3" s="106"/>
      <c r="C3" s="107"/>
      <c r="D3" s="437"/>
      <c r="E3" s="437"/>
      <c r="F3" s="108"/>
      <c r="G3" s="438" t="s">
        <v>2</v>
      </c>
      <c r="H3" s="438"/>
      <c r="I3" s="438"/>
      <c r="J3" s="438"/>
      <c r="K3" s="439"/>
      <c r="L3" s="107"/>
      <c r="M3" s="440"/>
      <c r="N3" s="437"/>
      <c r="O3" s="437"/>
      <c r="P3" s="44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09"/>
    </row>
    <row r="4" spans="1:34" ht="13.5" thickBot="1" x14ac:dyDescent="0.25">
      <c r="A4" s="110" t="s">
        <v>3</v>
      </c>
      <c r="B4" s="111"/>
      <c r="C4" s="112"/>
      <c r="D4" s="422"/>
      <c r="E4" s="423"/>
      <c r="F4" s="113"/>
      <c r="G4" s="424" t="s">
        <v>105</v>
      </c>
      <c r="H4" s="424"/>
      <c r="I4" s="424"/>
      <c r="J4" s="424"/>
      <c r="K4" s="425"/>
      <c r="L4" s="112"/>
      <c r="M4" s="422"/>
      <c r="N4" s="422"/>
      <c r="O4" s="422"/>
      <c r="P4" s="42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09"/>
    </row>
    <row r="5" spans="1:34" ht="13.5" thickBot="1" x14ac:dyDescent="0.25">
      <c r="A5" s="225"/>
      <c r="B5" s="4"/>
      <c r="C5" s="4"/>
      <c r="D5" s="5"/>
      <c r="E5" s="5"/>
      <c r="F5" s="4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  <c r="X5" s="1"/>
      <c r="Y5" s="1"/>
      <c r="Z5" s="1"/>
      <c r="AA5" s="1"/>
      <c r="AB5" s="1"/>
      <c r="AC5" s="1"/>
      <c r="AD5" s="1"/>
      <c r="AE5" s="109"/>
    </row>
    <row r="6" spans="1:34" ht="13.5" thickBot="1" x14ac:dyDescent="0.25">
      <c r="A6" s="117"/>
      <c r="B6" s="118" t="s">
        <v>4</v>
      </c>
      <c r="C6" s="93"/>
      <c r="D6" s="123" t="s">
        <v>5</v>
      </c>
      <c r="E6" s="127" t="s">
        <v>6</v>
      </c>
      <c r="F6" s="94"/>
      <c r="G6" s="427" t="s">
        <v>7</v>
      </c>
      <c r="H6" s="428"/>
      <c r="I6" s="428"/>
      <c r="J6" s="428"/>
      <c r="K6" s="428"/>
      <c r="L6" s="428"/>
      <c r="M6" s="428"/>
      <c r="N6" s="428"/>
      <c r="O6" s="429" t="s">
        <v>8</v>
      </c>
      <c r="P6" s="430"/>
      <c r="Q6" s="3"/>
      <c r="R6" s="3"/>
      <c r="S6" s="3"/>
      <c r="T6" s="3"/>
      <c r="U6" s="3"/>
      <c r="V6" s="3"/>
      <c r="W6" s="1"/>
      <c r="X6" s="1"/>
      <c r="Y6" s="1"/>
      <c r="Z6" s="1"/>
      <c r="AA6" s="1"/>
      <c r="AB6" s="1"/>
      <c r="AC6" s="1"/>
      <c r="AD6" s="1"/>
      <c r="AE6" s="109"/>
    </row>
    <row r="7" spans="1:34" x14ac:dyDescent="0.2">
      <c r="A7" s="119">
        <v>1</v>
      </c>
      <c r="B7" s="114"/>
      <c r="C7" s="1"/>
      <c r="D7" s="124" t="s">
        <v>9</v>
      </c>
      <c r="E7" s="155" t="str">
        <f>IF(NOT(ISBLANK(B7)),B7,"")</f>
        <v/>
      </c>
      <c r="F7" s="3"/>
      <c r="G7" s="7" t="s">
        <v>10</v>
      </c>
      <c r="H7" s="431" t="str">
        <f>IF(G40=I40,"",IF(G40&gt;I40,B40,D40))</f>
        <v/>
      </c>
      <c r="I7" s="432"/>
      <c r="J7" s="432"/>
      <c r="K7" s="432"/>
      <c r="L7" s="432"/>
      <c r="M7" s="432"/>
      <c r="N7" s="432"/>
      <c r="O7" s="433" t="str">
        <f>IF(NOT(EXACT(H7,"")),VLOOKUP(H7,Punkte!$D$25:$G$30,4,FALSE),"")</f>
        <v/>
      </c>
      <c r="P7" s="434"/>
      <c r="Q7" s="3"/>
      <c r="R7" s="3"/>
      <c r="S7" s="3"/>
      <c r="T7" s="3"/>
      <c r="U7" s="3"/>
      <c r="V7" s="3"/>
      <c r="W7" s="1"/>
      <c r="X7" s="1"/>
      <c r="Y7" s="1"/>
      <c r="Z7" s="1"/>
      <c r="AA7" s="1"/>
      <c r="AB7" s="1"/>
      <c r="AC7" s="1"/>
      <c r="AD7" s="1"/>
      <c r="AE7" s="109"/>
    </row>
    <row r="8" spans="1:34" x14ac:dyDescent="0.2">
      <c r="A8" s="120">
        <v>2</v>
      </c>
      <c r="B8" s="115"/>
      <c r="C8" s="1"/>
      <c r="D8" s="125" t="s">
        <v>11</v>
      </c>
      <c r="E8" s="158" t="str">
        <f>IF(NOT(ISBLANK(B11)),B11,"")</f>
        <v/>
      </c>
      <c r="F8" s="3"/>
      <c r="G8" s="8" t="s">
        <v>12</v>
      </c>
      <c r="H8" s="417" t="str">
        <f>IF(G40=I40,"",IF(G40&gt;I40,D40,B40))</f>
        <v/>
      </c>
      <c r="I8" s="418"/>
      <c r="J8" s="418"/>
      <c r="K8" s="418"/>
      <c r="L8" s="418"/>
      <c r="M8" s="418"/>
      <c r="N8" s="418"/>
      <c r="O8" s="417" t="str">
        <f>IF(NOT(EXACT(H8,"")),VLOOKUP(H8,Punkte!$D$25:$G$30,4,FALSE),"")</f>
        <v/>
      </c>
      <c r="P8" s="419"/>
      <c r="Q8" s="3"/>
      <c r="R8" s="3"/>
      <c r="S8" s="3"/>
      <c r="T8" s="3"/>
      <c r="U8" s="3"/>
      <c r="V8" s="3"/>
      <c r="W8" s="1"/>
      <c r="X8" s="1"/>
      <c r="Y8" s="1"/>
      <c r="Z8" s="1"/>
      <c r="AA8" s="1"/>
      <c r="AB8" s="1"/>
      <c r="AC8" s="1"/>
      <c r="AD8" s="1"/>
      <c r="AE8" s="109"/>
    </row>
    <row r="9" spans="1:34" x14ac:dyDescent="0.2">
      <c r="A9" s="120">
        <v>3</v>
      </c>
      <c r="B9" s="295"/>
      <c r="C9" s="1"/>
      <c r="D9" s="125" t="s">
        <v>13</v>
      </c>
      <c r="E9" s="156" t="str">
        <f>IF(NOT(ISBLANK(B10)),B10,"")</f>
        <v/>
      </c>
      <c r="F9" s="3"/>
      <c r="G9" s="8" t="s">
        <v>14</v>
      </c>
      <c r="H9" s="417" t="str">
        <f>IF(G39=I39,"",IF(G39&gt;I39,B39,D39))</f>
        <v/>
      </c>
      <c r="I9" s="418"/>
      <c r="J9" s="418"/>
      <c r="K9" s="418"/>
      <c r="L9" s="418"/>
      <c r="M9" s="418"/>
      <c r="N9" s="418"/>
      <c r="O9" s="417" t="str">
        <f>IF(NOT(EXACT(H9,"")),VLOOKUP(H9,Punkte!$D$25:$G$30,4,FALSE),"")</f>
        <v/>
      </c>
      <c r="P9" s="419"/>
      <c r="Q9" s="3"/>
      <c r="R9" s="3"/>
      <c r="S9" s="3"/>
      <c r="T9" s="3"/>
      <c r="U9" s="3"/>
      <c r="V9" s="3"/>
      <c r="W9" s="1"/>
      <c r="X9" s="1"/>
      <c r="Y9" s="1"/>
      <c r="Z9" s="1"/>
      <c r="AA9" s="1"/>
      <c r="AB9" s="1"/>
      <c r="AC9" s="1"/>
      <c r="AD9" s="1"/>
      <c r="AE9" s="109"/>
    </row>
    <row r="10" spans="1:34" x14ac:dyDescent="0.2">
      <c r="A10" s="120">
        <v>4</v>
      </c>
      <c r="B10" s="116"/>
      <c r="C10" s="1"/>
      <c r="D10" s="125" t="s">
        <v>15</v>
      </c>
      <c r="E10" s="157" t="str">
        <f>IF(NOT(ISBLANK(B8)),B8,"")</f>
        <v/>
      </c>
      <c r="F10" s="3"/>
      <c r="G10" s="8" t="s">
        <v>16</v>
      </c>
      <c r="H10" s="417" t="str">
        <f>IF(G39=I39,"",IF(G39&gt;I39,D39,B39))</f>
        <v/>
      </c>
      <c r="I10" s="418"/>
      <c r="J10" s="418"/>
      <c r="K10" s="418"/>
      <c r="L10" s="418"/>
      <c r="M10" s="418"/>
      <c r="N10" s="418"/>
      <c r="O10" s="417" t="str">
        <f>IF(NOT(EXACT(H10,"")),VLOOKUP(H10,Punkte!$D$25:$G$30,4,FALSE),"")</f>
        <v/>
      </c>
      <c r="P10" s="419"/>
      <c r="Q10" s="3"/>
      <c r="R10" s="3"/>
      <c r="S10" s="3"/>
      <c r="T10" s="3"/>
      <c r="U10" s="3"/>
      <c r="V10" s="3"/>
      <c r="W10" s="1"/>
      <c r="X10" s="1"/>
      <c r="Y10" s="1"/>
      <c r="Z10" s="1"/>
      <c r="AA10" s="1"/>
      <c r="AB10" s="1"/>
      <c r="AC10" s="1"/>
      <c r="AD10" s="1"/>
      <c r="AE10" s="109"/>
    </row>
    <row r="11" spans="1:34" x14ac:dyDescent="0.2">
      <c r="A11" s="122">
        <v>5</v>
      </c>
      <c r="B11" s="149"/>
      <c r="C11" s="1"/>
      <c r="D11" s="126" t="s">
        <v>17</v>
      </c>
      <c r="E11" s="319" t="str">
        <f>IF(NOT(ISBLANK(B12)),B12,"")</f>
        <v/>
      </c>
      <c r="F11" s="3"/>
      <c r="G11" s="8" t="s">
        <v>18</v>
      </c>
      <c r="H11" s="417" t="str">
        <f>IF(G43=I43,"",IF(G43&gt;I43,B43,D43))</f>
        <v/>
      </c>
      <c r="I11" s="418"/>
      <c r="J11" s="418"/>
      <c r="K11" s="418"/>
      <c r="L11" s="418"/>
      <c r="M11" s="418"/>
      <c r="N11" s="418"/>
      <c r="O11" s="417" t="str">
        <f>IF(NOT(EXACT(H11,"")),VLOOKUP(H11,Punkte!$D$25:$G$30,4,FALSE),"")</f>
        <v/>
      </c>
      <c r="P11" s="419"/>
      <c r="Q11" s="3"/>
      <c r="R11" s="3"/>
      <c r="S11" s="3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09"/>
    </row>
    <row r="12" spans="1:34" ht="13.5" thickBot="1" x14ac:dyDescent="0.25">
      <c r="A12" s="121">
        <v>6</v>
      </c>
      <c r="B12" s="296"/>
      <c r="C12" s="1"/>
      <c r="D12" s="123" t="s">
        <v>19</v>
      </c>
      <c r="E12" s="159" t="str">
        <f>IF(NOT(ISBLANK(B9)),B9,"")</f>
        <v/>
      </c>
      <c r="F12" s="9"/>
      <c r="G12" s="10" t="s">
        <v>20</v>
      </c>
      <c r="H12" s="401" t="str">
        <f>IF(G43=I43,"",IF(G43&gt;I43,D43,B43))</f>
        <v/>
      </c>
      <c r="I12" s="402"/>
      <c r="J12" s="402"/>
      <c r="K12" s="402"/>
      <c r="L12" s="402"/>
      <c r="M12" s="402"/>
      <c r="N12" s="402"/>
      <c r="O12" s="401" t="str">
        <f>IF(NOT(EXACT(H12,"")),VLOOKUP(H12,Punkte!$D$25:$G$30,4,FALSE),"")</f>
        <v/>
      </c>
      <c r="P12" s="403"/>
      <c r="Q12" s="3"/>
      <c r="R12" s="3"/>
      <c r="S12" s="3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09"/>
    </row>
    <row r="13" spans="1:34" ht="13.5" thickBot="1" x14ac:dyDescent="0.25">
      <c r="A13" s="226"/>
      <c r="B13" s="1"/>
      <c r="C13" s="1"/>
      <c r="D13" s="1"/>
      <c r="E13" s="1"/>
      <c r="F13" s="1"/>
      <c r="G13" s="1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09"/>
    </row>
    <row r="14" spans="1:34" ht="13.5" thickBot="1" x14ac:dyDescent="0.25">
      <c r="A14" s="227"/>
      <c r="B14" s="136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48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09"/>
    </row>
    <row r="15" spans="1:34" ht="13.5" thickBot="1" x14ac:dyDescent="0.25">
      <c r="A15" s="137" t="s">
        <v>110</v>
      </c>
      <c r="B15" s="362" t="s">
        <v>22</v>
      </c>
      <c r="C15" s="363"/>
      <c r="D15" s="363"/>
      <c r="E15" s="364"/>
      <c r="F15" s="244"/>
      <c r="G15" s="359" t="s">
        <v>23</v>
      </c>
      <c r="H15" s="359"/>
      <c r="I15" s="359"/>
      <c r="J15" s="139"/>
      <c r="K15" s="356" t="s">
        <v>106</v>
      </c>
      <c r="L15" s="357"/>
      <c r="M15" s="358"/>
      <c r="N15" s="128"/>
      <c r="O15" s="356" t="s">
        <v>107</v>
      </c>
      <c r="P15" s="357"/>
      <c r="Q15" s="358"/>
      <c r="R15" s="128"/>
      <c r="S15" s="356" t="s">
        <v>108</v>
      </c>
      <c r="T15" s="357"/>
      <c r="U15" s="358"/>
      <c r="V15" s="138"/>
      <c r="W15" s="359" t="s">
        <v>111</v>
      </c>
      <c r="X15" s="359"/>
      <c r="Y15" s="359"/>
      <c r="Z15" s="138"/>
      <c r="AA15" s="339" t="s">
        <v>25</v>
      </c>
      <c r="AB15" s="339"/>
      <c r="AC15" s="339"/>
      <c r="AD15" s="139"/>
      <c r="AE15" s="140" t="s">
        <v>109</v>
      </c>
      <c r="AF15" s="11"/>
      <c r="AG15" s="11"/>
      <c r="AH15" s="11"/>
    </row>
    <row r="16" spans="1:34" x14ac:dyDescent="0.2">
      <c r="A16" s="141">
        <v>1</v>
      </c>
      <c r="B16" s="316" t="str">
        <f>E7</f>
        <v/>
      </c>
      <c r="C16" s="317"/>
      <c r="D16" s="410" t="str">
        <f>E8</f>
        <v/>
      </c>
      <c r="E16" s="410"/>
      <c r="F16" s="26"/>
      <c r="G16" s="274"/>
      <c r="H16" s="183" t="s">
        <v>27</v>
      </c>
      <c r="I16" s="275"/>
      <c r="J16" s="251"/>
      <c r="K16" s="129"/>
      <c r="L16" s="130" t="s">
        <v>27</v>
      </c>
      <c r="M16" s="131"/>
      <c r="N16" s="132"/>
      <c r="O16" s="129"/>
      <c r="P16" s="130" t="s">
        <v>27</v>
      </c>
      <c r="Q16" s="131"/>
      <c r="R16" s="132"/>
      <c r="S16" s="129"/>
      <c r="T16" s="130" t="s">
        <v>27</v>
      </c>
      <c r="U16" s="131"/>
      <c r="V16" s="169"/>
      <c r="W16" s="297">
        <f>K16+O16+S16</f>
        <v>0</v>
      </c>
      <c r="X16" s="276" t="s">
        <v>27</v>
      </c>
      <c r="Y16" s="298">
        <f>M16+Q16+U16</f>
        <v>0</v>
      </c>
      <c r="Z16" s="170"/>
      <c r="AA16" s="166">
        <f>IF(G16=I16,0,IF(G16=2,2,0))</f>
        <v>0</v>
      </c>
      <c r="AB16" s="183" t="s">
        <v>27</v>
      </c>
      <c r="AC16" s="253">
        <f>IF(G16=I16,0,IF(I16=2,2,0))</f>
        <v>0</v>
      </c>
      <c r="AD16" s="3"/>
      <c r="AE16" s="150" t="s">
        <v>28</v>
      </c>
      <c r="AF16" s="11"/>
    </row>
    <row r="17" spans="1:34" x14ac:dyDescent="0.2">
      <c r="A17" s="142">
        <v>3</v>
      </c>
      <c r="B17" s="315" t="str">
        <f>E9</f>
        <v/>
      </c>
      <c r="C17" s="161"/>
      <c r="D17" s="411" t="str">
        <f>E8</f>
        <v/>
      </c>
      <c r="E17" s="411"/>
      <c r="F17" s="26"/>
      <c r="G17" s="277"/>
      <c r="H17" s="185" t="s">
        <v>27</v>
      </c>
      <c r="I17" s="278"/>
      <c r="J17" s="251"/>
      <c r="K17" s="133"/>
      <c r="L17" s="134" t="s">
        <v>27</v>
      </c>
      <c r="M17" s="135"/>
      <c r="N17" s="132"/>
      <c r="O17" s="133"/>
      <c r="P17" s="134" t="s">
        <v>27</v>
      </c>
      <c r="Q17" s="135"/>
      <c r="R17" s="132"/>
      <c r="S17" s="133"/>
      <c r="T17" s="134" t="s">
        <v>27</v>
      </c>
      <c r="U17" s="135"/>
      <c r="V17" s="175"/>
      <c r="W17" s="299">
        <f>K17+O17+S17</f>
        <v>0</v>
      </c>
      <c r="X17" s="279" t="s">
        <v>27</v>
      </c>
      <c r="Y17" s="300">
        <f>M17+Q17+U17</f>
        <v>0</v>
      </c>
      <c r="Z17" s="176"/>
      <c r="AA17" s="172">
        <f>IF(G17=I17,0,IF(G17=2,2,0))</f>
        <v>0</v>
      </c>
      <c r="AB17" s="185" t="s">
        <v>27</v>
      </c>
      <c r="AC17" s="280">
        <f>IF(G17=I17,0,IF(I17=2,2,0))</f>
        <v>0</v>
      </c>
      <c r="AD17" s="3"/>
      <c r="AE17" s="151" t="s">
        <v>30</v>
      </c>
      <c r="AF17" s="11"/>
    </row>
    <row r="18" spans="1:34" ht="13.5" thickBot="1" x14ac:dyDescent="0.25">
      <c r="A18" s="143">
        <v>5</v>
      </c>
      <c r="B18" s="153" t="str">
        <f>E7</f>
        <v/>
      </c>
      <c r="C18" s="154"/>
      <c r="D18" s="412" t="str">
        <f>E9</f>
        <v/>
      </c>
      <c r="E18" s="412"/>
      <c r="F18" s="245"/>
      <c r="G18" s="255"/>
      <c r="H18" s="256" t="s">
        <v>27</v>
      </c>
      <c r="I18" s="257"/>
      <c r="J18" s="258"/>
      <c r="K18" s="144"/>
      <c r="L18" s="145" t="s">
        <v>27</v>
      </c>
      <c r="M18" s="146"/>
      <c r="N18" s="147"/>
      <c r="O18" s="144"/>
      <c r="P18" s="145" t="s">
        <v>27</v>
      </c>
      <c r="Q18" s="146"/>
      <c r="R18" s="147"/>
      <c r="S18" s="144"/>
      <c r="T18" s="145" t="s">
        <v>27</v>
      </c>
      <c r="U18" s="146"/>
      <c r="V18" s="254"/>
      <c r="W18" s="301">
        <f>K18+O18+S18</f>
        <v>0</v>
      </c>
      <c r="X18" s="281" t="s">
        <v>27</v>
      </c>
      <c r="Y18" s="302">
        <f>M18+Q18+U18</f>
        <v>0</v>
      </c>
      <c r="Z18" s="282"/>
      <c r="AA18" s="260">
        <f>IF(G18=I18,0,IF(G18=2,2,0))</f>
        <v>0</v>
      </c>
      <c r="AB18" s="256" t="s">
        <v>27</v>
      </c>
      <c r="AC18" s="261">
        <f>IF(G18=I18,0,IF(I18=2,2,0))</f>
        <v>0</v>
      </c>
      <c r="AD18" s="148"/>
      <c r="AE18" s="320" t="s">
        <v>29</v>
      </c>
      <c r="AF18" s="11"/>
    </row>
    <row r="19" spans="1:34" s="330" customFormat="1" hidden="1" x14ac:dyDescent="0.2">
      <c r="A19" s="322"/>
      <c r="B19" s="323"/>
      <c r="C19" s="323"/>
      <c r="D19" s="323"/>
      <c r="E19" s="323"/>
      <c r="F19" s="323"/>
      <c r="G19" s="324"/>
      <c r="H19" s="324"/>
      <c r="I19" s="324"/>
      <c r="J19" s="324"/>
      <c r="K19" s="324"/>
      <c r="L19" s="324"/>
      <c r="M19" s="413"/>
      <c r="N19" s="413"/>
      <c r="O19" s="325"/>
      <c r="P19" s="325"/>
      <c r="Q19" s="325"/>
      <c r="R19" s="325"/>
      <c r="S19" s="324"/>
      <c r="T19" s="326"/>
      <c r="U19" s="327"/>
      <c r="V19" s="325"/>
      <c r="W19" s="325"/>
      <c r="X19" s="325"/>
      <c r="Y19" s="325"/>
      <c r="Z19" s="325"/>
      <c r="AA19" s="388" t="b">
        <f>AND(AA16+AC16&gt;0,AA17+AC17&gt;0,AA18+AC18&gt;0)</f>
        <v>0</v>
      </c>
      <c r="AB19" s="388"/>
      <c r="AC19" s="388"/>
      <c r="AD19" s="328"/>
      <c r="AE19" s="329"/>
    </row>
    <row r="20" spans="1:34" ht="13.5" thickBot="1" x14ac:dyDescent="0.25">
      <c r="A20" s="164"/>
      <c r="B20" s="26"/>
      <c r="C20" s="26"/>
      <c r="D20" s="26"/>
      <c r="E20" s="26"/>
      <c r="F20" s="26"/>
      <c r="G20" s="251"/>
      <c r="H20" s="251"/>
      <c r="I20" s="251"/>
      <c r="J20" s="251"/>
      <c r="K20" s="251"/>
      <c r="L20" s="251"/>
      <c r="M20" s="283"/>
      <c r="N20" s="283"/>
      <c r="O20" s="176"/>
      <c r="P20" s="176"/>
      <c r="Q20" s="176"/>
      <c r="R20" s="176"/>
      <c r="S20" s="262"/>
      <c r="T20" s="262"/>
      <c r="U20" s="176"/>
      <c r="V20" s="176"/>
      <c r="W20" s="176"/>
      <c r="X20" s="176"/>
      <c r="Y20" s="176"/>
      <c r="Z20" s="176"/>
      <c r="AA20" s="285"/>
      <c r="AB20" s="285"/>
      <c r="AC20" s="285"/>
      <c r="AD20" s="1"/>
      <c r="AE20" s="109"/>
    </row>
    <row r="21" spans="1:34" ht="13.5" thickBot="1" x14ac:dyDescent="0.25">
      <c r="A21" s="228"/>
      <c r="B21" s="365" t="s">
        <v>31</v>
      </c>
      <c r="C21" s="366"/>
      <c r="D21" s="366"/>
      <c r="E21" s="367"/>
      <c r="F21" s="28"/>
      <c r="G21" s="340" t="s">
        <v>23</v>
      </c>
      <c r="H21" s="340"/>
      <c r="I21" s="340"/>
      <c r="J21" s="284"/>
      <c r="K21" s="368" t="s">
        <v>106</v>
      </c>
      <c r="L21" s="369"/>
      <c r="M21" s="370"/>
      <c r="N21" s="286"/>
      <c r="O21" s="368" t="s">
        <v>107</v>
      </c>
      <c r="P21" s="369"/>
      <c r="Q21" s="370"/>
      <c r="R21" s="286"/>
      <c r="S21" s="368" t="s">
        <v>108</v>
      </c>
      <c r="T21" s="369"/>
      <c r="U21" s="370"/>
      <c r="V21" s="287"/>
      <c r="W21" s="340" t="s">
        <v>111</v>
      </c>
      <c r="X21" s="340"/>
      <c r="Y21" s="340"/>
      <c r="Z21" s="287"/>
      <c r="AA21" s="338"/>
      <c r="AB21" s="338"/>
      <c r="AC21" s="338"/>
      <c r="AD21" s="139"/>
      <c r="AE21" s="140"/>
    </row>
    <row r="22" spans="1:34" x14ac:dyDescent="0.2">
      <c r="A22" s="141">
        <v>2</v>
      </c>
      <c r="B22" s="160" t="str">
        <f>E10</f>
        <v/>
      </c>
      <c r="C22" s="161"/>
      <c r="D22" s="389" t="str">
        <f>E11</f>
        <v/>
      </c>
      <c r="E22" s="389"/>
      <c r="F22" s="26"/>
      <c r="G22" s="274"/>
      <c r="H22" s="183" t="s">
        <v>27</v>
      </c>
      <c r="I22" s="275"/>
      <c r="J22" s="251"/>
      <c r="K22" s="129"/>
      <c r="L22" s="130" t="s">
        <v>27</v>
      </c>
      <c r="M22" s="131"/>
      <c r="N22" s="132"/>
      <c r="O22" s="129"/>
      <c r="P22" s="130" t="s">
        <v>27</v>
      </c>
      <c r="Q22" s="131"/>
      <c r="R22" s="132"/>
      <c r="S22" s="129"/>
      <c r="T22" s="130" t="s">
        <v>27</v>
      </c>
      <c r="U22" s="131"/>
      <c r="V22" s="169"/>
      <c r="W22" s="303">
        <f>K22+O22+S22</f>
        <v>0</v>
      </c>
      <c r="X22" s="183" t="s">
        <v>27</v>
      </c>
      <c r="Y22" s="304">
        <f>M22+Q22+U22</f>
        <v>0</v>
      </c>
      <c r="Z22" s="170"/>
      <c r="AA22" s="171">
        <f>IF(G22=I22,0,IF(G22=2,2,0))</f>
        <v>0</v>
      </c>
      <c r="AB22" s="165" t="s">
        <v>27</v>
      </c>
      <c r="AC22" s="168">
        <f>IF(G22=I22,0,IF(I22=2,2,0))</f>
        <v>0</v>
      </c>
      <c r="AD22" s="4"/>
      <c r="AE22" s="229" t="s">
        <v>32</v>
      </c>
      <c r="AF22" s="11"/>
    </row>
    <row r="23" spans="1:34" x14ac:dyDescent="0.2">
      <c r="A23" s="142">
        <v>4</v>
      </c>
      <c r="B23" s="318" t="str">
        <f>E12</f>
        <v/>
      </c>
      <c r="C23" s="152"/>
      <c r="D23" s="400" t="str">
        <f>E11</f>
        <v/>
      </c>
      <c r="E23" s="400"/>
      <c r="F23" s="26"/>
      <c r="G23" s="277"/>
      <c r="H23" s="185" t="s">
        <v>27</v>
      </c>
      <c r="I23" s="278"/>
      <c r="J23" s="251"/>
      <c r="K23" s="133"/>
      <c r="L23" s="134" t="s">
        <v>27</v>
      </c>
      <c r="M23" s="135"/>
      <c r="N23" s="132"/>
      <c r="O23" s="133"/>
      <c r="P23" s="134" t="s">
        <v>27</v>
      </c>
      <c r="Q23" s="135"/>
      <c r="R23" s="132"/>
      <c r="S23" s="133"/>
      <c r="T23" s="134" t="s">
        <v>27</v>
      </c>
      <c r="U23" s="135"/>
      <c r="V23" s="175"/>
      <c r="W23" s="305">
        <f>K23+O23+S23</f>
        <v>0</v>
      </c>
      <c r="X23" s="185" t="s">
        <v>27</v>
      </c>
      <c r="Y23" s="306">
        <f>M23+Q23+U23</f>
        <v>0</v>
      </c>
      <c r="Z23" s="176"/>
      <c r="AA23" s="177">
        <f>IF(G23=I23,0,IF(G23=2,2,0))</f>
        <v>0</v>
      </c>
      <c r="AB23" s="134" t="s">
        <v>27</v>
      </c>
      <c r="AC23" s="174">
        <f>IF(G23=I23,0,IF(I23=2,2,0))</f>
        <v>0</v>
      </c>
      <c r="AD23" s="3"/>
      <c r="AE23" s="230" t="s">
        <v>34</v>
      </c>
      <c r="AF23" s="11"/>
    </row>
    <row r="24" spans="1:34" ht="13.5" thickBot="1" x14ac:dyDescent="0.25">
      <c r="A24" s="231">
        <v>6</v>
      </c>
      <c r="B24" s="162" t="str">
        <f>E10</f>
        <v/>
      </c>
      <c r="C24" s="163"/>
      <c r="D24" s="392" t="str">
        <f>E12</f>
        <v/>
      </c>
      <c r="E24" s="392"/>
      <c r="F24" s="246"/>
      <c r="G24" s="288"/>
      <c r="H24" s="187" t="s">
        <v>27</v>
      </c>
      <c r="I24" s="289"/>
      <c r="J24" s="290"/>
      <c r="K24" s="144"/>
      <c r="L24" s="145" t="s">
        <v>27</v>
      </c>
      <c r="M24" s="146"/>
      <c r="N24" s="147"/>
      <c r="O24" s="144"/>
      <c r="P24" s="145" t="s">
        <v>27</v>
      </c>
      <c r="Q24" s="146"/>
      <c r="R24" s="147"/>
      <c r="S24" s="144"/>
      <c r="T24" s="145" t="s">
        <v>27</v>
      </c>
      <c r="U24" s="146"/>
      <c r="V24" s="188"/>
      <c r="W24" s="307">
        <f>K24+O24+S24</f>
        <v>0</v>
      </c>
      <c r="X24" s="187" t="s">
        <v>27</v>
      </c>
      <c r="Y24" s="308">
        <f>M24+Q24+U24</f>
        <v>0</v>
      </c>
      <c r="Z24" s="189"/>
      <c r="AA24" s="182">
        <f>IF(G24=I24,0,IF(G24=2,2,0))</f>
        <v>0</v>
      </c>
      <c r="AB24" s="291" t="s">
        <v>27</v>
      </c>
      <c r="AC24" s="180">
        <f>IF(G24=I24,0,IF(I24=2,2,0))</f>
        <v>0</v>
      </c>
      <c r="AD24" s="9"/>
      <c r="AE24" s="321" t="s">
        <v>33</v>
      </c>
      <c r="AF24" s="11"/>
    </row>
    <row r="25" spans="1:34" s="330" customFormat="1" hidden="1" x14ac:dyDescent="0.2">
      <c r="A25" s="322"/>
      <c r="B25" s="323"/>
      <c r="C25" s="323"/>
      <c r="D25" s="323"/>
      <c r="E25" s="323"/>
      <c r="F25" s="323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2"/>
      <c r="AA25" s="393" t="b">
        <f>AND(AA22+AC22&gt;0,AA23+AC23&gt;0,AA24+AC24&gt;0)</f>
        <v>0</v>
      </c>
      <c r="AB25" s="394"/>
      <c r="AC25" s="393"/>
      <c r="AD25" s="332"/>
      <c r="AE25" s="333"/>
      <c r="AF25" s="331"/>
      <c r="AG25" s="331" t="str">
        <f>IF(G25=I25,"",IF(G25=2,2,0))</f>
        <v/>
      </c>
      <c r="AH25" s="331" t="str">
        <f>IF(G25=I25,"",IF(I25=2,2,0))</f>
        <v/>
      </c>
    </row>
    <row r="26" spans="1:34" ht="13.5" thickBot="1" x14ac:dyDescent="0.25">
      <c r="A26" s="23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1"/>
      <c r="Z26" s="1"/>
      <c r="AA26" s="1"/>
      <c r="AB26" s="1"/>
      <c r="AC26" s="1"/>
      <c r="AD26" s="1"/>
      <c r="AE26" s="109"/>
    </row>
    <row r="27" spans="1:34" ht="13.5" thickBot="1" x14ac:dyDescent="0.25">
      <c r="A27" s="233"/>
      <c r="B27" s="414" t="s">
        <v>35</v>
      </c>
      <c r="C27" s="414"/>
      <c r="D27" s="414"/>
      <c r="E27" s="414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1"/>
      <c r="T27" s="3"/>
      <c r="U27" s="3"/>
      <c r="V27" s="3"/>
      <c r="W27" s="1"/>
      <c r="X27" s="1"/>
      <c r="Y27" s="1"/>
      <c r="Z27" s="1"/>
      <c r="AA27" s="1"/>
      <c r="AB27" s="1"/>
      <c r="AC27" s="1"/>
      <c r="AD27" s="1"/>
      <c r="AE27" s="109"/>
    </row>
    <row r="28" spans="1:34" ht="13.5" thickBot="1" x14ac:dyDescent="0.25">
      <c r="A28" s="234"/>
      <c r="B28" s="31" t="s">
        <v>36</v>
      </c>
      <c r="C28" s="32"/>
      <c r="D28" s="415"/>
      <c r="E28" s="416"/>
      <c r="F28" s="4"/>
      <c r="G28" s="398" t="s">
        <v>37</v>
      </c>
      <c r="H28" s="398"/>
      <c r="I28" s="397"/>
      <c r="J28" s="33"/>
      <c r="K28" s="356" t="s">
        <v>24</v>
      </c>
      <c r="L28" s="357"/>
      <c r="M28" s="357"/>
      <c r="N28" s="357"/>
      <c r="O28" s="358"/>
      <c r="P28" s="5"/>
      <c r="Q28" s="397" t="s">
        <v>25</v>
      </c>
      <c r="R28" s="398"/>
      <c r="S28" s="399"/>
      <c r="T28" s="3"/>
      <c r="U28" s="27"/>
      <c r="V28" s="1"/>
      <c r="W28" s="1"/>
      <c r="X28" s="1"/>
      <c r="Y28" s="1"/>
      <c r="Z28" s="1"/>
      <c r="AA28" s="1"/>
      <c r="AB28" s="1"/>
      <c r="AC28" s="1"/>
      <c r="AD28" s="1"/>
      <c r="AE28" s="109"/>
    </row>
    <row r="29" spans="1:34" x14ac:dyDescent="0.2">
      <c r="A29" s="227"/>
      <c r="B29" s="12">
        <v>1</v>
      </c>
      <c r="C29" s="3"/>
      <c r="D29" s="351" t="str">
        <f>IF(AA19, VLOOKUP(B29,Tabelle!$B$4:$P$6,3,FALSE),"")</f>
        <v/>
      </c>
      <c r="E29" s="352"/>
      <c r="F29" s="4"/>
      <c r="G29" s="166" t="str">
        <f>IF(AA19, VLOOKUP($B29,Tabelle!$B$4:$P$6,5,FALSE),"")</f>
        <v/>
      </c>
      <c r="H29" s="167" t="s">
        <v>27</v>
      </c>
      <c r="I29" s="168" t="str">
        <f>IF(AA19, VLOOKUP($B29,Tabelle!$B$4:$P$6,7,FALSE),"")</f>
        <v/>
      </c>
      <c r="J29" s="169"/>
      <c r="K29" s="341" t="str">
        <f>IF(AA19, VLOOKUP($B29,Tabelle!$B$4:$P$6,9,FALSE),"")</f>
        <v/>
      </c>
      <c r="L29" s="342"/>
      <c r="M29" s="165" t="s">
        <v>27</v>
      </c>
      <c r="N29" s="406" t="str">
        <f>IF(AA19, VLOOKUP($B29,Tabelle!$B$4:$P$6,11,FALSE),"")</f>
        <v/>
      </c>
      <c r="O29" s="407"/>
      <c r="P29" s="170"/>
      <c r="Q29" s="171" t="str">
        <f>IF(AA19, VLOOKUP($B29,Tabelle!$B$4:$P$6,13,FALSE),"")</f>
        <v/>
      </c>
      <c r="R29" s="169" t="s">
        <v>27</v>
      </c>
      <c r="S29" s="202" t="str">
        <f>IF(AA19, VLOOKUP($B29,Tabelle!$B$4:$P$6,15,FALSE),"")</f>
        <v/>
      </c>
      <c r="T29" s="3"/>
      <c r="U29" s="27"/>
      <c r="V29" s="1"/>
      <c r="W29" s="1"/>
      <c r="X29" s="1"/>
      <c r="Y29" s="1"/>
      <c r="Z29" s="1"/>
      <c r="AA29" s="1"/>
      <c r="AB29" s="1"/>
      <c r="AC29" s="1"/>
      <c r="AD29" s="1"/>
      <c r="AE29" s="109"/>
    </row>
    <row r="30" spans="1:34" x14ac:dyDescent="0.2">
      <c r="A30" s="227"/>
      <c r="B30" s="17">
        <v>2</v>
      </c>
      <c r="C30" s="3"/>
      <c r="D30" s="353" t="str">
        <f>IF(AA19, VLOOKUP(B30,Tabelle!$B$4:$P$6,3,FALSE),"")</f>
        <v/>
      </c>
      <c r="E30" s="354"/>
      <c r="F30" s="3"/>
      <c r="G30" s="172" t="str">
        <f>IF(AA19, VLOOKUP($B30,Tabelle!$B$4:$P$6,5,FALSE),"")</f>
        <v/>
      </c>
      <c r="H30" s="173" t="s">
        <v>27</v>
      </c>
      <c r="I30" s="174" t="str">
        <f>IF(AA19, VLOOKUP($B30,Tabelle!$B$4:$P$6,7,FALSE),"")</f>
        <v/>
      </c>
      <c r="J30" s="175"/>
      <c r="K30" s="343" t="str">
        <f>IF(AA19, VLOOKUP($B30,Tabelle!$B$4:$P$6,9,FALSE),"")</f>
        <v/>
      </c>
      <c r="L30" s="344"/>
      <c r="M30" s="130" t="s">
        <v>27</v>
      </c>
      <c r="N30" s="347" t="str">
        <f>IF(AA19, VLOOKUP($B30,Tabelle!$B$4:$P$6,11,FALSE),"")</f>
        <v/>
      </c>
      <c r="O30" s="348"/>
      <c r="P30" s="176"/>
      <c r="Q30" s="177" t="str">
        <f>IF(AA19, VLOOKUP($B30,Tabelle!$B$4:$P$6,13,FALSE),"")</f>
        <v/>
      </c>
      <c r="R30" s="175" t="s">
        <v>27</v>
      </c>
      <c r="S30" s="203" t="str">
        <f>IF(AA19, VLOOKUP($B30,Tabelle!$B$4:$P$6,15,FALSE),"")</f>
        <v/>
      </c>
      <c r="T30" s="3"/>
      <c r="U30" s="27"/>
      <c r="V30" s="1"/>
      <c r="W30" s="1"/>
      <c r="X30" s="1"/>
      <c r="Y30" s="1"/>
      <c r="Z30" s="1"/>
      <c r="AA30" s="1"/>
      <c r="AB30" s="1"/>
      <c r="AC30" s="1"/>
      <c r="AD30" s="1"/>
      <c r="AE30" s="109"/>
    </row>
    <row r="31" spans="1:34" ht="13.5" thickBot="1" x14ac:dyDescent="0.25">
      <c r="A31" s="227"/>
      <c r="B31" s="22">
        <v>3</v>
      </c>
      <c r="C31" s="3"/>
      <c r="D31" s="404" t="str">
        <f>IF(AA19, VLOOKUP(B31,Tabelle!$B$4:$P$6,3,FALSE),"")</f>
        <v/>
      </c>
      <c r="E31" s="405"/>
      <c r="F31" s="3"/>
      <c r="G31" s="178" t="str">
        <f>IF(AA19, VLOOKUP($B31,Tabelle!$B$4:$P$6,5,FALSE),"")</f>
        <v/>
      </c>
      <c r="H31" s="179" t="s">
        <v>27</v>
      </c>
      <c r="I31" s="180" t="str">
        <f>IF(AA19, VLOOKUP($B31,Tabelle!$B$4:$P$6,7,FALSE),"")</f>
        <v/>
      </c>
      <c r="J31" s="181"/>
      <c r="K31" s="444" t="str">
        <f>IF(AA19, VLOOKUP($B31,Tabelle!$B$4:$P$6,9,FALSE),"")</f>
        <v/>
      </c>
      <c r="L31" s="445"/>
      <c r="M31" s="145" t="s">
        <v>27</v>
      </c>
      <c r="N31" s="408" t="str">
        <f>IF(AA19, VLOOKUP($B31,Tabelle!$B$4:$P$6,11,FALSE),"")</f>
        <v/>
      </c>
      <c r="O31" s="409"/>
      <c r="P31" s="176"/>
      <c r="Q31" s="182" t="str">
        <f>IF(AA19, VLOOKUP($B31,Tabelle!$B$4:$P$6,13,FALSE),"")</f>
        <v/>
      </c>
      <c r="R31" s="181" t="s">
        <v>27</v>
      </c>
      <c r="S31" s="204" t="str">
        <f>IF(AA19, VLOOKUP($B31,Tabelle!$B$4:$P$6,15,FALSE),"")</f>
        <v/>
      </c>
      <c r="T31" s="3"/>
      <c r="U31" s="27"/>
      <c r="V31" s="1"/>
      <c r="W31" s="1"/>
      <c r="X31" s="1"/>
      <c r="Y31" s="1"/>
      <c r="Z31" s="1"/>
      <c r="AA31" s="1"/>
      <c r="AB31" s="1"/>
      <c r="AC31" s="1"/>
      <c r="AD31" s="1"/>
      <c r="AE31" s="109"/>
    </row>
    <row r="32" spans="1:34" x14ac:dyDescent="0.2">
      <c r="A32" s="227"/>
      <c r="B32" s="37">
        <v>1</v>
      </c>
      <c r="C32" s="3"/>
      <c r="D32" s="383" t="str">
        <f>IF(AA25, VLOOKUP(B32,Tabelle!$B$7:$P$10,3,FALSE),"")</f>
        <v/>
      </c>
      <c r="E32" s="384"/>
      <c r="F32" s="4"/>
      <c r="G32" s="166" t="str">
        <f>IF(AA25,VLOOKUP($B32,Tabelle!$B$7:$P$9,5,FALSE),"")</f>
        <v/>
      </c>
      <c r="H32" s="183" t="s">
        <v>27</v>
      </c>
      <c r="I32" s="184" t="str">
        <f>IF(AA25, VLOOKUP($B32,Tabelle!$B$7:$P$9,7,FALSE),"")</f>
        <v/>
      </c>
      <c r="J32" s="169"/>
      <c r="K32" s="420" t="str">
        <f>IF(AA25, VLOOKUP($B32,Tabelle!$B$7:$P$9,9,FALSE),"")</f>
        <v/>
      </c>
      <c r="L32" s="421"/>
      <c r="M32" s="130" t="s">
        <v>27</v>
      </c>
      <c r="N32" s="345" t="str">
        <f>IF(AA25, VLOOKUP($B32,Tabelle!$B$7:$P$9,11,FALSE),"")</f>
        <v/>
      </c>
      <c r="O32" s="346"/>
      <c r="P32" s="170"/>
      <c r="Q32" s="171" t="str">
        <f>IF(AA25, VLOOKUP($B32,Tabelle!$B$7:$P$9,13,FALSE),"")</f>
        <v/>
      </c>
      <c r="R32" s="169" t="s">
        <v>27</v>
      </c>
      <c r="S32" s="202" t="str">
        <f>IF(AA25, VLOOKUP($B32,Tabelle!$B$7:$P$9,15,FALSE),"")</f>
        <v/>
      </c>
      <c r="T32" s="3"/>
      <c r="U32" s="27"/>
      <c r="V32" s="1"/>
      <c r="W32" s="1"/>
      <c r="X32" s="1"/>
      <c r="Y32" s="1"/>
      <c r="Z32" s="1"/>
      <c r="AA32" s="1"/>
      <c r="AB32" s="1"/>
      <c r="AC32" s="1"/>
      <c r="AD32" s="1"/>
      <c r="AE32" s="109"/>
    </row>
    <row r="33" spans="1:34" x14ac:dyDescent="0.2">
      <c r="A33" s="227"/>
      <c r="B33" s="17">
        <v>2</v>
      </c>
      <c r="C33" s="3"/>
      <c r="D33" s="385" t="str">
        <f>IF(AA25, VLOOKUP(B33,Tabelle!$B$7:$P$10,3,FALSE),"")</f>
        <v/>
      </c>
      <c r="E33" s="386"/>
      <c r="F33" s="3"/>
      <c r="G33" s="172" t="str">
        <f>IF(AA25, VLOOKUP($B33,Tabelle!$B$7:$P$9,5,FALSE),"")</f>
        <v/>
      </c>
      <c r="H33" s="185" t="s">
        <v>27</v>
      </c>
      <c r="I33" s="186" t="str">
        <f>IF(AA25, VLOOKUP($B33,Tabelle!$B$7:$P$9,7,FALSE),"")</f>
        <v/>
      </c>
      <c r="J33" s="175"/>
      <c r="K33" s="343" t="str">
        <f>IF(AA25, VLOOKUP($B33,Tabelle!$B$7:$P$9,9,FALSE),"")</f>
        <v/>
      </c>
      <c r="L33" s="344"/>
      <c r="M33" s="134" t="s">
        <v>27</v>
      </c>
      <c r="N33" s="347" t="str">
        <f>IF(AA25, VLOOKUP($B33,Tabelle!$B$7:$P$9,11,FALSE),"")</f>
        <v/>
      </c>
      <c r="O33" s="348"/>
      <c r="P33" s="176"/>
      <c r="Q33" s="177" t="str">
        <f>IF(AA25, VLOOKUP($B33,Tabelle!$B$7:$P$9,13,FALSE),"")</f>
        <v/>
      </c>
      <c r="R33" s="175" t="s">
        <v>27</v>
      </c>
      <c r="S33" s="203" t="str">
        <f>IF(AA25, VLOOKUP($B33,Tabelle!$B$7:$P$9,15,FALSE),"")</f>
        <v/>
      </c>
      <c r="T33" s="3"/>
      <c r="U33" s="27"/>
      <c r="V33" s="1"/>
      <c r="W33" s="1"/>
      <c r="X33" s="1"/>
      <c r="Y33" s="1"/>
      <c r="Z33" s="1"/>
      <c r="AA33" s="1"/>
      <c r="AB33" s="1"/>
      <c r="AC33" s="1"/>
      <c r="AD33" s="1"/>
      <c r="AE33" s="109"/>
    </row>
    <row r="34" spans="1:34" ht="13.5" thickBot="1" x14ac:dyDescent="0.25">
      <c r="A34" s="235"/>
      <c r="B34" s="205">
        <v>3</v>
      </c>
      <c r="C34" s="206"/>
      <c r="D34" s="390" t="str">
        <f>IF(AA25, VLOOKUP(B34,Tabelle!$B$7:$P$10,3,FALSE),"")</f>
        <v/>
      </c>
      <c r="E34" s="391"/>
      <c r="F34" s="206"/>
      <c r="G34" s="207" t="str">
        <f>IF(AA25, VLOOKUP($B34,Tabelle!$B$7:$P$9,5,FALSE),"")</f>
        <v/>
      </c>
      <c r="H34" s="208" t="s">
        <v>27</v>
      </c>
      <c r="I34" s="209" t="str">
        <f>IF(AA25, VLOOKUP($B34,Tabelle!$B$7:$P$9,7,FALSE),"")</f>
        <v/>
      </c>
      <c r="J34" s="210"/>
      <c r="K34" s="395" t="str">
        <f>IF(AA25, VLOOKUP($B34,Tabelle!$B$7:$P$9,9,FALSE),"")</f>
        <v/>
      </c>
      <c r="L34" s="396"/>
      <c r="M34" s="211" t="s">
        <v>27</v>
      </c>
      <c r="N34" s="349" t="str">
        <f>IF(AA25, VLOOKUP($B34,Tabelle!$B$7:$P$9,11,FALSE),"")</f>
        <v/>
      </c>
      <c r="O34" s="350"/>
      <c r="P34" s="212"/>
      <c r="Q34" s="213" t="str">
        <f>IF(AA25, VLOOKUP($B34,Tabelle!$B$7:$P$9,13,FALSE),"")</f>
        <v/>
      </c>
      <c r="R34" s="210" t="s">
        <v>27</v>
      </c>
      <c r="S34" s="214" t="str">
        <f>IF(AA25, VLOOKUP($B34,Tabelle!$B$7:$P$9,15,FALSE),"")</f>
        <v/>
      </c>
      <c r="T34" s="3"/>
      <c r="U34" s="27"/>
      <c r="V34" s="1"/>
      <c r="W34" s="1"/>
      <c r="X34" s="1"/>
      <c r="Y34" s="1"/>
      <c r="Z34" s="1"/>
      <c r="AA34" s="1"/>
      <c r="AB34" s="1"/>
      <c r="AC34" s="1"/>
      <c r="AD34" s="1"/>
      <c r="AE34" s="109"/>
    </row>
    <row r="35" spans="1:34" x14ac:dyDescent="0.2">
      <c r="A35" s="23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7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09"/>
    </row>
    <row r="36" spans="1:34" ht="13.5" thickBot="1" x14ac:dyDescent="0.25">
      <c r="A36" s="23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09"/>
    </row>
    <row r="37" spans="1:34" ht="13.5" thickBot="1" x14ac:dyDescent="0.25">
      <c r="A37" s="232"/>
      <c r="B37" s="38" t="s">
        <v>38</v>
      </c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09"/>
    </row>
    <row r="38" spans="1:34" ht="13.5" thickBot="1" x14ac:dyDescent="0.25">
      <c r="A38" s="240" t="s">
        <v>110</v>
      </c>
      <c r="B38" s="365" t="s">
        <v>22</v>
      </c>
      <c r="C38" s="366"/>
      <c r="D38" s="366"/>
      <c r="E38" s="367"/>
      <c r="F38" s="241"/>
      <c r="G38" s="359" t="s">
        <v>23</v>
      </c>
      <c r="H38" s="359"/>
      <c r="I38" s="359"/>
      <c r="J38" s="139"/>
      <c r="K38" s="356" t="s">
        <v>106</v>
      </c>
      <c r="L38" s="357"/>
      <c r="M38" s="358"/>
      <c r="N38" s="128"/>
      <c r="O38" s="356" t="s">
        <v>107</v>
      </c>
      <c r="P38" s="357"/>
      <c r="Q38" s="358"/>
      <c r="R38" s="128"/>
      <c r="S38" s="356" t="s">
        <v>108</v>
      </c>
      <c r="T38" s="357"/>
      <c r="U38" s="358"/>
      <c r="V38" s="139"/>
      <c r="W38" s="359" t="s">
        <v>111</v>
      </c>
      <c r="X38" s="359"/>
      <c r="Y38" s="359"/>
      <c r="Z38" s="139"/>
      <c r="AA38" s="339" t="s">
        <v>25</v>
      </c>
      <c r="AB38" s="339"/>
      <c r="AC38" s="339"/>
      <c r="AD38" s="139"/>
      <c r="AE38" s="140" t="s">
        <v>26</v>
      </c>
    </row>
    <row r="39" spans="1:34" x14ac:dyDescent="0.2">
      <c r="A39" s="141">
        <v>7</v>
      </c>
      <c r="B39" s="215" t="str">
        <f>IF(AA19, VLOOKUP(2,B29:E31,3,FALSE), "2.A")</f>
        <v>2.A</v>
      </c>
      <c r="C39" s="216"/>
      <c r="D39" s="380" t="str">
        <f>IF(AA25, VLOOKUP(2,B32:E34,3,FALSE), "2.B")</f>
        <v>2.B</v>
      </c>
      <c r="E39" s="380"/>
      <c r="F39" s="247"/>
      <c r="G39" s="248"/>
      <c r="H39" s="249" t="s">
        <v>27</v>
      </c>
      <c r="I39" s="250"/>
      <c r="J39" s="251"/>
      <c r="K39" s="129"/>
      <c r="L39" s="130" t="s">
        <v>27</v>
      </c>
      <c r="M39" s="131"/>
      <c r="N39" s="132"/>
      <c r="O39" s="129"/>
      <c r="P39" s="130" t="s">
        <v>27</v>
      </c>
      <c r="Q39" s="131"/>
      <c r="R39" s="132"/>
      <c r="S39" s="129"/>
      <c r="T39" s="130" t="s">
        <v>27</v>
      </c>
      <c r="U39" s="131"/>
      <c r="V39" s="251"/>
      <c r="W39" s="309">
        <f>K39+O39+S39</f>
        <v>0</v>
      </c>
      <c r="X39" s="252" t="s">
        <v>27</v>
      </c>
      <c r="Y39" s="310">
        <f>M39+Q39+U39</f>
        <v>0</v>
      </c>
      <c r="Z39" s="251"/>
      <c r="AA39" s="166">
        <f>IF(G39=I39,0,IF(G39=2,2,0))</f>
        <v>0</v>
      </c>
      <c r="AB39" s="183" t="s">
        <v>27</v>
      </c>
      <c r="AC39" s="253">
        <f>IF(G39=I39,0,IF(I39=2,2,0))</f>
        <v>0</v>
      </c>
      <c r="AD39" s="3"/>
      <c r="AE39" s="292" t="s">
        <v>39</v>
      </c>
      <c r="AF39" s="11"/>
      <c r="AG39" s="11"/>
      <c r="AH39" s="11"/>
    </row>
    <row r="40" spans="1:34" ht="13.5" thickBot="1" x14ac:dyDescent="0.25">
      <c r="A40" s="143">
        <v>9</v>
      </c>
      <c r="B40" s="242" t="str">
        <f>IF(AA19, VLOOKUP(1,B29:E31,3,FALSE), "1.A")</f>
        <v>1.A</v>
      </c>
      <c r="C40" s="243"/>
      <c r="D40" s="381" t="str">
        <f>IF(AA25, VLOOKUP(1,B32:E34,3,FALSE), "1.B")</f>
        <v>1.B</v>
      </c>
      <c r="E40" s="381"/>
      <c r="F40" s="254"/>
      <c r="G40" s="255"/>
      <c r="H40" s="256" t="s">
        <v>27</v>
      </c>
      <c r="I40" s="257"/>
      <c r="J40" s="258"/>
      <c r="K40" s="144"/>
      <c r="L40" s="145" t="s">
        <v>27</v>
      </c>
      <c r="M40" s="146"/>
      <c r="N40" s="147"/>
      <c r="O40" s="144"/>
      <c r="P40" s="145" t="s">
        <v>27</v>
      </c>
      <c r="Q40" s="146"/>
      <c r="R40" s="147"/>
      <c r="S40" s="144"/>
      <c r="T40" s="145" t="s">
        <v>27</v>
      </c>
      <c r="U40" s="146"/>
      <c r="V40" s="258"/>
      <c r="W40" s="311">
        <f>K40+O40+S40</f>
        <v>0</v>
      </c>
      <c r="X40" s="259" t="s">
        <v>27</v>
      </c>
      <c r="Y40" s="312">
        <f>M40+Q40+U40</f>
        <v>0</v>
      </c>
      <c r="Z40" s="258"/>
      <c r="AA40" s="260">
        <f>IF(G40=I40,0,IF(G40=2,2,0))</f>
        <v>0</v>
      </c>
      <c r="AB40" s="256" t="s">
        <v>27</v>
      </c>
      <c r="AC40" s="261">
        <f>IF(G40=I40,0,IF(I40=2,2,0))</f>
        <v>0</v>
      </c>
      <c r="AD40" s="148"/>
      <c r="AE40" s="293" t="s">
        <v>40</v>
      </c>
      <c r="AF40" s="11"/>
      <c r="AG40" s="11"/>
      <c r="AH40" s="11"/>
    </row>
    <row r="41" spans="1:34" ht="13.5" thickBot="1" x14ac:dyDescent="0.25">
      <c r="A41" s="232"/>
      <c r="B41" s="3"/>
      <c r="C41" s="3"/>
      <c r="D41" s="26"/>
      <c r="E41" s="26"/>
      <c r="F41" s="382"/>
      <c r="G41" s="382"/>
      <c r="H41" s="382"/>
      <c r="I41" s="382"/>
      <c r="J41" s="38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3"/>
      <c r="X41" s="264"/>
      <c r="Y41" s="263"/>
      <c r="Z41" s="251"/>
      <c r="AA41" s="251"/>
      <c r="AB41" s="251"/>
      <c r="AC41" s="251"/>
      <c r="AD41" s="3"/>
      <c r="AE41" s="237"/>
      <c r="AF41" s="27"/>
      <c r="AG41" s="27"/>
      <c r="AH41" s="11"/>
    </row>
    <row r="42" spans="1:34" ht="13.5" thickBot="1" x14ac:dyDescent="0.25">
      <c r="A42" s="238"/>
      <c r="B42" s="365" t="s">
        <v>31</v>
      </c>
      <c r="C42" s="366"/>
      <c r="D42" s="366"/>
      <c r="E42" s="367"/>
      <c r="F42" s="265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7"/>
      <c r="X42" s="258"/>
      <c r="Y42" s="267"/>
      <c r="Z42" s="266"/>
      <c r="AA42" s="266"/>
      <c r="AB42" s="266"/>
      <c r="AC42" s="266"/>
      <c r="AD42" s="148"/>
      <c r="AE42" s="239"/>
      <c r="AF42" s="11"/>
      <c r="AG42" s="11"/>
      <c r="AH42" s="11"/>
    </row>
    <row r="43" spans="1:34" ht="13.5" thickBot="1" x14ac:dyDescent="0.25">
      <c r="A43" s="217">
        <v>8</v>
      </c>
      <c r="B43" s="218" t="str">
        <f>IF(AA19, VLOOKUP(3,B29:E31,3,FALSE), "3.A")</f>
        <v>3.A</v>
      </c>
      <c r="C43" s="219"/>
      <c r="D43" s="387" t="str">
        <f>IF(AA25, VLOOKUP(3,B32:E34,3,FALSE), "3.B")</f>
        <v>3.B</v>
      </c>
      <c r="E43" s="387"/>
      <c r="F43" s="268"/>
      <c r="G43" s="269"/>
      <c r="H43" s="270" t="s">
        <v>27</v>
      </c>
      <c r="I43" s="271"/>
      <c r="J43" s="268"/>
      <c r="K43" s="220"/>
      <c r="L43" s="221" t="s">
        <v>27</v>
      </c>
      <c r="M43" s="222"/>
      <c r="N43" s="223"/>
      <c r="O43" s="220"/>
      <c r="P43" s="221" t="s">
        <v>27</v>
      </c>
      <c r="Q43" s="222"/>
      <c r="R43" s="223"/>
      <c r="S43" s="220"/>
      <c r="T43" s="221"/>
      <c r="U43" s="222"/>
      <c r="V43" s="268"/>
      <c r="W43" s="313">
        <f>K43+O43+S43</f>
        <v>0</v>
      </c>
      <c r="X43" s="270" t="s">
        <v>27</v>
      </c>
      <c r="Y43" s="314">
        <f>M43+Q43+U43</f>
        <v>0</v>
      </c>
      <c r="Z43" s="268"/>
      <c r="AA43" s="272">
        <f>IF(G43=I43,0,IF(G43=2,2,0))</f>
        <v>0</v>
      </c>
      <c r="AB43" s="270" t="s">
        <v>27</v>
      </c>
      <c r="AC43" s="273">
        <f>IF(G43=I43,0,IF(I43=2,2,0))</f>
        <v>0</v>
      </c>
      <c r="AD43" s="224"/>
      <c r="AE43" s="294" t="s">
        <v>41</v>
      </c>
      <c r="AF43" s="11"/>
      <c r="AG43" s="11"/>
      <c r="AH43" s="11"/>
    </row>
    <row r="44" spans="1:34" x14ac:dyDescent="0.2">
      <c r="S44" s="39"/>
      <c r="T44" s="39"/>
      <c r="U44" s="39"/>
      <c r="V44" s="39"/>
      <c r="AC44" s="355">
        <v>44091</v>
      </c>
      <c r="AD44" s="355"/>
      <c r="AE44" s="355"/>
    </row>
    <row r="46" spans="1:34" x14ac:dyDescent="0.2">
      <c r="A46" s="40"/>
      <c r="B46" s="377" t="s">
        <v>96</v>
      </c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9"/>
      <c r="S46" s="41"/>
      <c r="T46" s="40"/>
      <c r="U46" s="40"/>
      <c r="V46" s="40"/>
    </row>
    <row r="47" spans="1:34" ht="12.75" customHeight="1" x14ac:dyDescent="0.2">
      <c r="B47" s="371" t="s">
        <v>97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3"/>
    </row>
    <row r="48" spans="1:34" ht="12.75" customHeight="1" x14ac:dyDescent="0.2">
      <c r="B48" s="371" t="s">
        <v>98</v>
      </c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3"/>
    </row>
    <row r="49" spans="2:18" ht="12.75" customHeight="1" x14ac:dyDescent="0.2">
      <c r="B49" s="371" t="s">
        <v>99</v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3"/>
    </row>
    <row r="50" spans="2:18" ht="12.75" customHeight="1" x14ac:dyDescent="0.2">
      <c r="B50" s="374" t="s">
        <v>100</v>
      </c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6"/>
    </row>
  </sheetData>
  <sheetProtection algorithmName="SHA-512" hashValue="5leHUwHp0QEQryWSZ6jw5x2miBxYWI0mTiJi25fm2kgv592kInP3l+TtOGW7YePDfdBS40YlI1709sMAG/n54A==" saltValue="oqbQ6Bw8hS13MazEKeYt3w==" spinCount="100000" sheet="1"/>
  <mergeCells count="87">
    <mergeCell ref="H8:N8"/>
    <mergeCell ref="O8:P8"/>
    <mergeCell ref="H9:N9"/>
    <mergeCell ref="O9:P9"/>
    <mergeCell ref="O6:P6"/>
    <mergeCell ref="H7:N7"/>
    <mergeCell ref="O7:P7"/>
    <mergeCell ref="D2:E2"/>
    <mergeCell ref="D3:E3"/>
    <mergeCell ref="G3:K3"/>
    <mergeCell ref="M3:P3"/>
    <mergeCell ref="G2:K2"/>
    <mergeCell ref="W15:Y15"/>
    <mergeCell ref="AA15:AC15"/>
    <mergeCell ref="K32:L32"/>
    <mergeCell ref="K33:L33"/>
    <mergeCell ref="K28:O28"/>
    <mergeCell ref="K31:L31"/>
    <mergeCell ref="D16:E16"/>
    <mergeCell ref="D17:E17"/>
    <mergeCell ref="D18:E18"/>
    <mergeCell ref="M19:N19"/>
    <mergeCell ref="B27:E27"/>
    <mergeCell ref="AA19:AC19"/>
    <mergeCell ref="D22:E22"/>
    <mergeCell ref="D34:E34"/>
    <mergeCell ref="D24:E24"/>
    <mergeCell ref="AA25:AC25"/>
    <mergeCell ref="K34:L34"/>
    <mergeCell ref="Q28:S28"/>
    <mergeCell ref="D23:E23"/>
    <mergeCell ref="D31:E31"/>
    <mergeCell ref="N29:O29"/>
    <mergeCell ref="N30:O30"/>
    <mergeCell ref="N31:O31"/>
    <mergeCell ref="D28:E28"/>
    <mergeCell ref="G28:I28"/>
    <mergeCell ref="B47:R47"/>
    <mergeCell ref="B48:R48"/>
    <mergeCell ref="B49:R49"/>
    <mergeCell ref="B50:R50"/>
    <mergeCell ref="B46:R46"/>
    <mergeCell ref="B21:E21"/>
    <mergeCell ref="G21:I21"/>
    <mergeCell ref="K21:M21"/>
    <mergeCell ref="O21:Q21"/>
    <mergeCell ref="S21:U21"/>
    <mergeCell ref="M2:P2"/>
    <mergeCell ref="K15:M15"/>
    <mergeCell ref="O15:Q15"/>
    <mergeCell ref="S15:U15"/>
    <mergeCell ref="B15:E15"/>
    <mergeCell ref="H12:N12"/>
    <mergeCell ref="O12:P12"/>
    <mergeCell ref="G15:I15"/>
    <mergeCell ref="H10:N10"/>
    <mergeCell ref="O10:P10"/>
    <mergeCell ref="H11:N11"/>
    <mergeCell ref="O11:P11"/>
    <mergeCell ref="D4:E4"/>
    <mergeCell ref="G4:K4"/>
    <mergeCell ref="M4:P4"/>
    <mergeCell ref="G6:N6"/>
    <mergeCell ref="D29:E29"/>
    <mergeCell ref="D30:E30"/>
    <mergeCell ref="AC44:AE44"/>
    <mergeCell ref="K38:M38"/>
    <mergeCell ref="O38:Q38"/>
    <mergeCell ref="S38:U38"/>
    <mergeCell ref="G38:I38"/>
    <mergeCell ref="W38:Y38"/>
    <mergeCell ref="D39:E39"/>
    <mergeCell ref="D40:E40"/>
    <mergeCell ref="F41:J41"/>
    <mergeCell ref="B38:E38"/>
    <mergeCell ref="D32:E32"/>
    <mergeCell ref="D33:E33"/>
    <mergeCell ref="B42:E42"/>
    <mergeCell ref="D43:E43"/>
    <mergeCell ref="AA21:AC21"/>
    <mergeCell ref="AA38:AC38"/>
    <mergeCell ref="W21:Y21"/>
    <mergeCell ref="K29:L29"/>
    <mergeCell ref="K30:L30"/>
    <mergeCell ref="N32:O32"/>
    <mergeCell ref="N33:O33"/>
    <mergeCell ref="N34:O34"/>
  </mergeCells>
  <dataValidations count="2">
    <dataValidation type="list" allowBlank="1" showInputMessage="1" showErrorMessage="1" sqref="M2:P2" xr:uid="{00000000-0002-0000-0000-000000000000}">
      <formula1>ligen</formula1>
    </dataValidation>
    <dataValidation allowBlank="1" showInputMessage="1" showErrorMessage="1" error="Bitte eine gültige Platzierung eingeben" sqref="U28:U34" xr:uid="{00000000-0002-0000-0000-000001000000}"/>
  </dataValidations>
  <pageMargins left="0.59314960629921254" right="0.59314960629921254" top="0.98" bottom="0.98" header="0.51" footer="0.51"/>
  <pageSetup paperSize="9" firstPageNumber="0" orientation="portrait" horizontalDpi="300" verticalDpi="300" r:id="rId1"/>
  <headerFooter alignWithMargins="0"/>
  <ignoredErrors>
    <ignoredError sqref="W17:Y18 W22:Y24 X16:Y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tt3"/>
  <dimension ref="A1:W17"/>
  <sheetViews>
    <sheetView zoomScale="110" zoomScaleNormal="110" workbookViewId="0">
      <selection activeCell="D8" sqref="D8"/>
    </sheetView>
  </sheetViews>
  <sheetFormatPr baseColWidth="10" defaultColWidth="10.85546875" defaultRowHeight="12.75" x14ac:dyDescent="0.2"/>
  <cols>
    <col min="1" max="1" width="2.85546875" style="2" customWidth="1"/>
    <col min="2" max="2" width="5.7109375" style="2" customWidth="1"/>
    <col min="3" max="3" width="1.85546875" style="2" customWidth="1"/>
    <col min="4" max="4" width="18.28515625" style="2" customWidth="1"/>
    <col min="5" max="5" width="2.28515625" style="2" customWidth="1"/>
    <col min="6" max="6" width="4.140625" style="42" customWidth="1"/>
    <col min="7" max="7" width="3" style="42" customWidth="1"/>
    <col min="8" max="8" width="4.140625" style="42" customWidth="1"/>
    <col min="9" max="9" width="1.85546875" style="2" customWidth="1"/>
    <col min="10" max="10" width="4.140625" style="2" customWidth="1"/>
    <col min="11" max="11" width="3" style="2" customWidth="1"/>
    <col min="12" max="12" width="4.140625" style="2" customWidth="1"/>
    <col min="13" max="13" width="2.28515625" style="2" customWidth="1"/>
    <col min="14" max="14" width="4.140625" style="2" customWidth="1"/>
    <col min="15" max="15" width="3" style="2" customWidth="1"/>
    <col min="16" max="16" width="4.140625" style="2" customWidth="1"/>
    <col min="17" max="17" width="2.28515625" style="2" customWidth="1"/>
    <col min="18" max="18" width="11.7109375" style="2" customWidth="1"/>
    <col min="19" max="19" width="11" style="2" customWidth="1"/>
    <col min="20" max="20" width="11.140625" style="42" hidden="1" customWidth="1"/>
    <col min="21" max="21" width="13.7109375" style="2" hidden="1" customWidth="1"/>
    <col min="22" max="22" width="13.28515625" style="2" hidden="1" customWidth="1"/>
    <col min="23" max="23" width="9.140625" style="2" hidden="1" customWidth="1"/>
    <col min="24" max="16384" width="10.85546875" style="2"/>
  </cols>
  <sheetData>
    <row r="1" spans="1:23" ht="13.5" thickBot="1" x14ac:dyDescent="0.25"/>
    <row r="2" spans="1:23" ht="13.5" thickBot="1" x14ac:dyDescent="0.25">
      <c r="A2" s="30"/>
      <c r="B2" s="446" t="s">
        <v>42</v>
      </c>
      <c r="C2" s="447"/>
      <c r="D2" s="448"/>
      <c r="E2" s="3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3" ht="13.5" thickBot="1" x14ac:dyDescent="0.25">
      <c r="A3" s="30"/>
      <c r="B3" s="43" t="s">
        <v>43</v>
      </c>
      <c r="C3" s="32"/>
      <c r="D3" s="33"/>
      <c r="E3" s="4"/>
      <c r="F3" s="398" t="s">
        <v>37</v>
      </c>
      <c r="G3" s="398"/>
      <c r="H3" s="398"/>
      <c r="I3" s="33"/>
      <c r="J3" s="398" t="s">
        <v>24</v>
      </c>
      <c r="K3" s="398"/>
      <c r="L3" s="398"/>
      <c r="M3" s="5"/>
      <c r="N3" s="398" t="s">
        <v>25</v>
      </c>
      <c r="O3" s="398"/>
      <c r="P3" s="398"/>
      <c r="Q3" s="44"/>
      <c r="R3" s="45" t="s">
        <v>44</v>
      </c>
      <c r="S3" s="46" t="s">
        <v>45</v>
      </c>
      <c r="T3" s="47" t="s">
        <v>46</v>
      </c>
      <c r="U3" s="47" t="s">
        <v>47</v>
      </c>
      <c r="V3" s="47" t="s">
        <v>48</v>
      </c>
      <c r="W3" s="47" t="s">
        <v>49</v>
      </c>
    </row>
    <row r="4" spans="1:23" x14ac:dyDescent="0.2">
      <c r="A4" s="30"/>
      <c r="B4" s="48">
        <f>RANK(W4,$W$4:$W$6,TRUE)</f>
        <v>1</v>
      </c>
      <c r="C4" s="3"/>
      <c r="D4" s="190" t="str">
        <f>SL!E7</f>
        <v/>
      </c>
      <c r="E4" s="4"/>
      <c r="F4" s="191">
        <f>SL!G18+SL!G16</f>
        <v>0</v>
      </c>
      <c r="G4" s="13" t="s">
        <v>27</v>
      </c>
      <c r="H4" s="192">
        <f>SL!I18+SL!I16</f>
        <v>0</v>
      </c>
      <c r="I4" s="14"/>
      <c r="J4" s="192">
        <f>SL!W16+SL!W18</f>
        <v>0</v>
      </c>
      <c r="K4" s="192" t="s">
        <v>27</v>
      </c>
      <c r="L4" s="192">
        <f>SL!Y16+SL!Y18</f>
        <v>0</v>
      </c>
      <c r="M4" s="4"/>
      <c r="N4" s="15">
        <f>SL!AA18+SL!AA17</f>
        <v>0</v>
      </c>
      <c r="O4" s="13" t="s">
        <v>27</v>
      </c>
      <c r="P4" s="16">
        <f>SL!AC18+SL!AC17</f>
        <v>0</v>
      </c>
      <c r="Q4" s="38"/>
      <c r="R4" s="49">
        <f t="shared" ref="R4:R9" si="0">IF(H4=0,F4*1000,F4/H4)</f>
        <v>0</v>
      </c>
      <c r="S4" s="50">
        <f t="shared" ref="S4:S9" si="1">IF(L4=0,J4*1000,J4/L4)</f>
        <v>0</v>
      </c>
      <c r="T4" s="48">
        <f>RANK(N4,$N$4:$N$6,FALSE)</f>
        <v>1</v>
      </c>
      <c r="U4" s="48">
        <f>RANK(R4,$R$4:$R$6,FALSE)</f>
        <v>1</v>
      </c>
      <c r="V4" s="48">
        <f>RANK(S4,$S$4:$S$6,FALSE)</f>
        <v>1</v>
      </c>
      <c r="W4" s="51">
        <f t="shared" ref="W4:W9" si="2">V4+100*U4+100*100*T4</f>
        <v>10101</v>
      </c>
    </row>
    <row r="5" spans="1:23" x14ac:dyDescent="0.2">
      <c r="A5" s="30"/>
      <c r="B5" s="52">
        <f>RANK(W5,$W$4:$W$6,TRUE)</f>
        <v>1</v>
      </c>
      <c r="C5" s="3"/>
      <c r="D5" s="198" t="str">
        <f>SL!E8</f>
        <v/>
      </c>
      <c r="E5" s="3"/>
      <c r="F5" s="193">
        <f>SL!I17+SL!I16</f>
        <v>0</v>
      </c>
      <c r="G5" s="18" t="s">
        <v>27</v>
      </c>
      <c r="H5" s="194">
        <f>SL!G16+SL!G17</f>
        <v>0</v>
      </c>
      <c r="I5" s="19"/>
      <c r="J5" s="193">
        <f>SL!Y16+SL!Y17</f>
        <v>0</v>
      </c>
      <c r="K5" s="18" t="s">
        <v>27</v>
      </c>
      <c r="L5" s="194">
        <f>SL!W16+SL!W17</f>
        <v>0</v>
      </c>
      <c r="M5" s="3"/>
      <c r="N5" s="20">
        <f>SL!AC16+SL!AC17</f>
        <v>0</v>
      </c>
      <c r="O5" s="18" t="s">
        <v>27</v>
      </c>
      <c r="P5" s="21">
        <f>SL!AA16+SL!AA17</f>
        <v>0</v>
      </c>
      <c r="Q5" s="53"/>
      <c r="R5" s="54">
        <f t="shared" si="0"/>
        <v>0</v>
      </c>
      <c r="S5" s="55">
        <f t="shared" si="1"/>
        <v>0</v>
      </c>
      <c r="T5" s="52">
        <f>RANK(N5,$N$4:$N$6,FALSE)</f>
        <v>1</v>
      </c>
      <c r="U5" s="52">
        <f>RANK(R5,$R$4:$R$6,FALSE)</f>
        <v>1</v>
      </c>
      <c r="V5" s="52">
        <f>RANK(S5,$S$4:$S$6,FALSE)</f>
        <v>1</v>
      </c>
      <c r="W5" s="56">
        <f t="shared" si="2"/>
        <v>10101</v>
      </c>
    </row>
    <row r="6" spans="1:23" ht="13.5" thickBot="1" x14ac:dyDescent="0.25">
      <c r="A6" s="30"/>
      <c r="B6" s="57">
        <f>RANK(W6,$W$4:$W$6,TRUE)</f>
        <v>1</v>
      </c>
      <c r="C6" s="3"/>
      <c r="D6" s="195" t="str">
        <f>SL!E9</f>
        <v/>
      </c>
      <c r="E6" s="3"/>
      <c r="F6" s="196">
        <f>SL!G17+SL!I18</f>
        <v>0</v>
      </c>
      <c r="G6" s="59" t="s">
        <v>27</v>
      </c>
      <c r="H6" s="334">
        <f>SL!I17+SL!G18</f>
        <v>0</v>
      </c>
      <c r="I6" s="36"/>
      <c r="J6" s="196">
        <f>SL!W17+SL!Y18</f>
        <v>0</v>
      </c>
      <c r="K6" s="59" t="s">
        <v>27</v>
      </c>
      <c r="L6" s="334">
        <f>SL!Y17+SL!W18</f>
        <v>0</v>
      </c>
      <c r="M6" s="3"/>
      <c r="N6" s="58">
        <f>SL!AA17+SL!AC18</f>
        <v>0</v>
      </c>
      <c r="O6" s="59" t="s">
        <v>27</v>
      </c>
      <c r="P6" s="60">
        <f>SL!AC17+SL!AA18</f>
        <v>0</v>
      </c>
      <c r="Q6" s="53"/>
      <c r="R6" s="61">
        <f t="shared" si="0"/>
        <v>0</v>
      </c>
      <c r="S6" s="62">
        <f t="shared" si="1"/>
        <v>0</v>
      </c>
      <c r="T6" s="57">
        <f>RANK(N6,$N$4:$N$6,FALSE)</f>
        <v>1</v>
      </c>
      <c r="U6" s="57">
        <f>RANK(R6,$R$4:$R$6,FALSE)</f>
        <v>1</v>
      </c>
      <c r="V6" s="57">
        <f>RANK(S6,$S$4:$S$6,FALSE)</f>
        <v>1</v>
      </c>
      <c r="W6" s="63">
        <f t="shared" si="2"/>
        <v>10101</v>
      </c>
    </row>
    <row r="7" spans="1:23" x14ac:dyDescent="0.2">
      <c r="A7" s="30"/>
      <c r="B7" s="48">
        <f>RANK(W7,$W$7:$W$9,TRUE)</f>
        <v>1</v>
      </c>
      <c r="C7" s="3"/>
      <c r="D7" s="197" t="str">
        <f>SL!E10</f>
        <v/>
      </c>
      <c r="E7" s="4"/>
      <c r="F7" s="191">
        <f>SL!G22+SL!G24</f>
        <v>0</v>
      </c>
      <c r="G7" s="13" t="s">
        <v>27</v>
      </c>
      <c r="H7" s="192">
        <f>SL!I22+SL!I24</f>
        <v>0</v>
      </c>
      <c r="I7" s="14"/>
      <c r="J7" s="191">
        <f>SL!W22+SL!W24</f>
        <v>0</v>
      </c>
      <c r="K7" s="13" t="s">
        <v>27</v>
      </c>
      <c r="L7" s="192">
        <f>SL!Y24+SL!Y22</f>
        <v>0</v>
      </c>
      <c r="M7" s="4"/>
      <c r="N7" s="15">
        <f>SL!AA22+SL!AA24</f>
        <v>0</v>
      </c>
      <c r="O7" s="13" t="s">
        <v>27</v>
      </c>
      <c r="P7" s="34">
        <f>SL!AC22+SL!AC24</f>
        <v>0</v>
      </c>
      <c r="Q7" s="64"/>
      <c r="R7" s="65">
        <f t="shared" si="0"/>
        <v>0</v>
      </c>
      <c r="S7" s="50">
        <f t="shared" si="1"/>
        <v>0</v>
      </c>
      <c r="T7" s="48">
        <f>RANK(N7,$N$7:$N$9,FALSE)</f>
        <v>1</v>
      </c>
      <c r="U7" s="48">
        <f>RANK(R7,$R$7:$R$9,FALSE)</f>
        <v>1</v>
      </c>
      <c r="V7" s="48">
        <f>RANK(S7,$S$7:$S$9,FALSE)</f>
        <v>1</v>
      </c>
      <c r="W7" s="51">
        <f t="shared" si="2"/>
        <v>10101</v>
      </c>
    </row>
    <row r="8" spans="1:23" x14ac:dyDescent="0.2">
      <c r="A8" s="30"/>
      <c r="B8" s="52">
        <f>RANK(W8,$W$7:$W$9,TRUE)</f>
        <v>1</v>
      </c>
      <c r="C8" s="3"/>
      <c r="D8" s="337" t="str">
        <f>SL!E11</f>
        <v/>
      </c>
      <c r="E8" s="3"/>
      <c r="F8" s="193">
        <f>SL!I22+SL!I23</f>
        <v>0</v>
      </c>
      <c r="G8" s="18" t="s">
        <v>27</v>
      </c>
      <c r="H8" s="194">
        <f>SL!G22+SL!G23</f>
        <v>0</v>
      </c>
      <c r="I8" s="19"/>
      <c r="J8" s="193">
        <f>SL!Y22+SL!Y23</f>
        <v>0</v>
      </c>
      <c r="K8" s="18" t="s">
        <v>27</v>
      </c>
      <c r="L8" s="194">
        <f>SL!W22+SL!W23</f>
        <v>0</v>
      </c>
      <c r="M8" s="3"/>
      <c r="N8" s="20">
        <f>SL!AC22+SL!AC23</f>
        <v>0</v>
      </c>
      <c r="O8" s="18" t="s">
        <v>27</v>
      </c>
      <c r="P8" s="35">
        <f>SL!AA23+SL!AA22</f>
        <v>0</v>
      </c>
      <c r="Q8" s="66"/>
      <c r="R8" s="67">
        <f t="shared" si="0"/>
        <v>0</v>
      </c>
      <c r="S8" s="55">
        <f t="shared" si="1"/>
        <v>0</v>
      </c>
      <c r="T8" s="52">
        <f>RANK(N8,$N$7:$N$9,FALSE)</f>
        <v>1</v>
      </c>
      <c r="U8" s="52">
        <f>RANK(R8,$R$7:$R$9,FALSE)</f>
        <v>1</v>
      </c>
      <c r="V8" s="52">
        <f>RANK(S8,$S$7:$S$9,FALSE)</f>
        <v>1</v>
      </c>
      <c r="W8" s="56">
        <f t="shared" si="2"/>
        <v>10101</v>
      </c>
    </row>
    <row r="9" spans="1:23" ht="13.5" thickBot="1" x14ac:dyDescent="0.25">
      <c r="A9" s="30"/>
      <c r="B9" s="57">
        <f>RANK(W9,$W$7:$W$9,TRUE)</f>
        <v>1</v>
      </c>
      <c r="C9" s="9"/>
      <c r="D9" s="199" t="str">
        <f>SL!E12</f>
        <v/>
      </c>
      <c r="E9" s="9"/>
      <c r="F9" s="335">
        <f>SL!G23+SL!I24</f>
        <v>0</v>
      </c>
      <c r="G9" s="23" t="s">
        <v>27</v>
      </c>
      <c r="H9" s="336">
        <f>SL!I23+SL!G24</f>
        <v>0</v>
      </c>
      <c r="I9" s="24"/>
      <c r="J9" s="335">
        <f>SL!W23+SL!Y24</f>
        <v>0</v>
      </c>
      <c r="K9" s="23" t="s">
        <v>27</v>
      </c>
      <c r="L9" s="336">
        <f>SL!W24+SL!Y23</f>
        <v>0</v>
      </c>
      <c r="M9" s="9"/>
      <c r="N9" s="25">
        <f>SL!AA23+SL!AC24</f>
        <v>0</v>
      </c>
      <c r="O9" s="23" t="s">
        <v>27</v>
      </c>
      <c r="P9" s="68">
        <f>SL!AA24+SL!AC23</f>
        <v>0</v>
      </c>
      <c r="Q9" s="69"/>
      <c r="R9" s="70">
        <f t="shared" si="0"/>
        <v>0</v>
      </c>
      <c r="S9" s="62">
        <f t="shared" si="1"/>
        <v>0</v>
      </c>
      <c r="T9" s="57">
        <f>RANK(N9,$N$7:$N$9,FALSE)</f>
        <v>1</v>
      </c>
      <c r="U9" s="57">
        <f>RANK(R9,$R$7:$R$9,FALSE)</f>
        <v>1</v>
      </c>
      <c r="V9" s="57">
        <f>RANK(S9,$S$7:$S$9,FALSE)</f>
        <v>1</v>
      </c>
      <c r="W9" s="63">
        <f t="shared" si="2"/>
        <v>10101</v>
      </c>
    </row>
    <row r="10" spans="1:23" x14ac:dyDescent="0.2">
      <c r="A10" s="30"/>
      <c r="B10" s="3"/>
      <c r="C10" s="3"/>
      <c r="D10" s="3"/>
      <c r="E10" s="3"/>
      <c r="F10" s="27"/>
      <c r="G10" s="27"/>
      <c r="H10" s="27"/>
      <c r="I10" s="3"/>
      <c r="J10" s="3"/>
      <c r="K10" s="3"/>
      <c r="L10" s="3"/>
      <c r="M10" s="3"/>
      <c r="N10" s="3"/>
      <c r="O10" s="3"/>
      <c r="Q10" s="71"/>
      <c r="R10" s="27"/>
      <c r="S10" s="71"/>
    </row>
    <row r="12" spans="1:23" x14ac:dyDescent="0.2">
      <c r="B12" s="72" t="s">
        <v>50</v>
      </c>
    </row>
    <row r="13" spans="1:23" x14ac:dyDescent="0.2">
      <c r="B13" s="73" t="s">
        <v>51</v>
      </c>
    </row>
    <row r="14" spans="1:23" x14ac:dyDescent="0.2">
      <c r="B14" s="72" t="s">
        <v>52</v>
      </c>
    </row>
    <row r="15" spans="1:23" x14ac:dyDescent="0.2">
      <c r="B15" s="73" t="s">
        <v>53</v>
      </c>
    </row>
    <row r="16" spans="1:23" x14ac:dyDescent="0.2">
      <c r="B16" s="73" t="s">
        <v>54</v>
      </c>
    </row>
    <row r="17" spans="2:2" x14ac:dyDescent="0.2">
      <c r="B17" s="72" t="s">
        <v>55</v>
      </c>
    </row>
  </sheetData>
  <sheetProtection algorithmName="SHA-512" hashValue="5xtCnr3YeT17IocwOOvM3/F4W3kqsQIghYJAkC0LpOdd5coL/aqBFGo3QrzORw5NRWoeXa8ASPReN//5AuO+/Q==" saltValue="7v92K/R8Q2fwYuCA2AsALg==" spinCount="100000" sheet="1"/>
  <mergeCells count="4">
    <mergeCell ref="B2:D2"/>
    <mergeCell ref="F3:H3"/>
    <mergeCell ref="J3:L3"/>
    <mergeCell ref="N3:P3"/>
  </mergeCells>
  <dataValidations count="1">
    <dataValidation allowBlank="1" showInputMessage="1" showErrorMessage="1" error="Bitte eine gültige Platzierung eingeben" sqref="R4:S9" xr:uid="{00000000-0002-0000-0100-000000000000}"/>
  </dataValidation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tt2"/>
  <dimension ref="B1:N50"/>
  <sheetViews>
    <sheetView topLeftCell="A31" zoomScale="125" zoomScaleNormal="125" workbookViewId="0">
      <selection activeCell="D53" sqref="D53"/>
    </sheetView>
  </sheetViews>
  <sheetFormatPr baseColWidth="10" defaultRowHeight="12.75" x14ac:dyDescent="0.2"/>
  <cols>
    <col min="1" max="1" width="2.85546875" customWidth="1"/>
    <col min="2" max="3" width="7.140625" style="74" customWidth="1"/>
    <col min="4" max="7" width="10.85546875" style="74" customWidth="1"/>
  </cols>
  <sheetData>
    <row r="1" spans="2:12" hidden="1" x14ac:dyDescent="0.2"/>
    <row r="2" spans="2:12" hidden="1" x14ac:dyDescent="0.2">
      <c r="D2" s="74" t="s">
        <v>56</v>
      </c>
      <c r="E2" s="74" t="s">
        <v>57</v>
      </c>
      <c r="F2" s="74">
        <v>1</v>
      </c>
      <c r="G2" s="74">
        <v>2</v>
      </c>
      <c r="H2" s="74">
        <v>3</v>
      </c>
      <c r="I2" s="74">
        <v>4</v>
      </c>
      <c r="J2" s="74">
        <v>5</v>
      </c>
      <c r="K2" s="74">
        <v>6</v>
      </c>
    </row>
    <row r="3" spans="2:12" hidden="1" x14ac:dyDescent="0.2">
      <c r="B3" s="75" t="s">
        <v>58</v>
      </c>
      <c r="C3" s="74" t="str">
        <f>SL!M2</f>
        <v>VL</v>
      </c>
      <c r="D3" s="74">
        <f>VLOOKUP($C$3,$B$35:$J$37,2,FALSE)</f>
        <v>0</v>
      </c>
      <c r="E3" s="74">
        <f>VLOOKUP($C$3,$B$35:$J$37,3,FALSE)</f>
        <v>0</v>
      </c>
      <c r="F3" s="74">
        <f>VLOOKUP($C$3,$B$35:$J$37,4,FALSE)</f>
        <v>40</v>
      </c>
      <c r="G3" s="74">
        <f>VLOOKUP($C$3,$B$35:$J$37,5,FALSE)</f>
        <v>32</v>
      </c>
      <c r="H3" s="74">
        <f>VLOOKUP($C$3,$B$35:$J$37,6,FALSE)</f>
        <v>24</v>
      </c>
      <c r="I3" s="74">
        <f>VLOOKUP($C$3,$B$35:$J$37,7,FALSE)</f>
        <v>16</v>
      </c>
      <c r="J3" s="74">
        <f>VLOOKUP($C$3,$B$35:$J$37,8,FALSE)</f>
        <v>8</v>
      </c>
      <c r="K3" s="74">
        <f>VLOOKUP($C$3,$B$35:$J$37,9,FALSE)</f>
        <v>0</v>
      </c>
    </row>
    <row r="4" spans="2:12" hidden="1" x14ac:dyDescent="0.2"/>
    <row r="5" spans="2:12" hidden="1" x14ac:dyDescent="0.2">
      <c r="C5" s="74" t="s">
        <v>59</v>
      </c>
      <c r="D5" s="74" t="s">
        <v>60</v>
      </c>
      <c r="E5" s="74" t="s">
        <v>61</v>
      </c>
      <c r="F5" s="74" t="s">
        <v>62</v>
      </c>
      <c r="G5" s="74" t="s">
        <v>63</v>
      </c>
      <c r="J5" s="74"/>
      <c r="K5" s="74"/>
      <c r="L5" s="74"/>
    </row>
    <row r="6" spans="2:12" hidden="1" x14ac:dyDescent="0.2">
      <c r="C6" s="74" t="s">
        <v>56</v>
      </c>
      <c r="D6" s="74">
        <v>1</v>
      </c>
      <c r="E6" s="74" t="str">
        <f>IF(SL!G16=SL!I16,"",IF(SL!G16&gt;SL!I16,SL!B16,SL!D16))</f>
        <v/>
      </c>
      <c r="F6" s="74" t="str">
        <f>IF(SL!G16=SL!I16,"",IF(SL!G16&gt;SL!I16,SL!D16,SL!B16))</f>
        <v/>
      </c>
      <c r="G6" s="74">
        <f>IF(EXACT(C6,D$2),D$3,E$3)</f>
        <v>0</v>
      </c>
      <c r="J6" s="74"/>
    </row>
    <row r="7" spans="2:12" hidden="1" x14ac:dyDescent="0.2">
      <c r="C7" s="74" t="s">
        <v>56</v>
      </c>
      <c r="D7" s="74">
        <v>2</v>
      </c>
      <c r="E7" s="74" t="str">
        <f>IF(SL!G22=SL!I22,"",IF(SL!G22&gt;SL!I22,SL!B22,SL!D22))</f>
        <v/>
      </c>
      <c r="F7" s="74" t="str">
        <f>IF(SL!G22=SL!I22,"",IF(SL!G22&gt;SL!I22,SL!D22,SL!B22))</f>
        <v/>
      </c>
      <c r="G7" s="74">
        <f t="shared" ref="G7:G14" si="0">IF(EXACT(C7,D$2),D$3,E$3)</f>
        <v>0</v>
      </c>
      <c r="J7" s="74"/>
    </row>
    <row r="8" spans="2:12" hidden="1" x14ac:dyDescent="0.2">
      <c r="C8" s="74" t="s">
        <v>56</v>
      </c>
      <c r="D8" s="74">
        <v>3</v>
      </c>
      <c r="E8" s="74" t="str">
        <f>IF(SL!G17=SL!I17,"",IF(SL!G17&gt;SL!I17,SL!B17,SL!D17))</f>
        <v/>
      </c>
      <c r="F8" s="74" t="str">
        <f>IF(SL!G17=SL!I17,"",IF(SL!G17&gt;SL!I17,SL!D17,SL!B17))</f>
        <v/>
      </c>
      <c r="G8" s="74">
        <f t="shared" si="0"/>
        <v>0</v>
      </c>
      <c r="J8" s="74"/>
    </row>
    <row r="9" spans="2:12" hidden="1" x14ac:dyDescent="0.2">
      <c r="C9" s="74" t="s">
        <v>56</v>
      </c>
      <c r="D9" s="74">
        <v>4</v>
      </c>
      <c r="E9" s="74" t="str">
        <f>IF(SL!G23=SL!I23,"",IF(SL!G23&gt;SL!I23,SL!B23,SL!D23))</f>
        <v/>
      </c>
      <c r="F9" s="74" t="str">
        <f>IF(SL!G23=SL!I23,"",IF(SL!G23&gt;SL!I23,SL!D23,SL!B23))</f>
        <v/>
      </c>
      <c r="G9" s="74">
        <f t="shared" si="0"/>
        <v>0</v>
      </c>
      <c r="J9" s="74"/>
      <c r="K9" s="74"/>
    </row>
    <row r="10" spans="2:12" hidden="1" x14ac:dyDescent="0.2">
      <c r="C10" s="74" t="s">
        <v>56</v>
      </c>
      <c r="D10" s="74">
        <v>5</v>
      </c>
      <c r="E10" s="74" t="str">
        <f>IF(SL!G18=SL!I18,"",IF(SL!G18&gt;SL!I18,SL!B18,SL!D18))</f>
        <v/>
      </c>
      <c r="F10" s="74" t="str">
        <f>IF(SL!G18=SL!I18,"",IF(SL!G18&gt;SL!I18,SL!D18,SL!B18))</f>
        <v/>
      </c>
      <c r="G10" s="74">
        <f t="shared" si="0"/>
        <v>0</v>
      </c>
      <c r="J10" s="74"/>
      <c r="K10" s="74"/>
    </row>
    <row r="11" spans="2:12" hidden="1" x14ac:dyDescent="0.2">
      <c r="C11" s="74" t="s">
        <v>56</v>
      </c>
      <c r="D11" s="74">
        <v>6</v>
      </c>
      <c r="E11" s="74" t="str">
        <f>IF(SL!G24=SL!I24,"",IF(SL!G24&gt;SL!I24,SL!B24,SL!D24))</f>
        <v/>
      </c>
      <c r="F11" s="74" t="str">
        <f>IF(SL!G24=SL!I24,"",IF(SL!G24&gt;SL!I24,SL!D24,SL!B24))</f>
        <v/>
      </c>
      <c r="G11" s="74">
        <f t="shared" si="0"/>
        <v>0</v>
      </c>
      <c r="J11" s="74"/>
      <c r="K11" s="74"/>
    </row>
    <row r="12" spans="2:12" hidden="1" x14ac:dyDescent="0.2">
      <c r="C12" s="74" t="s">
        <v>57</v>
      </c>
      <c r="D12" s="74">
        <v>7</v>
      </c>
      <c r="E12" s="74" t="str">
        <f>IF(SL!G39=SL!I39,"",IF(SL!G39&gt;SL!I39,SL!B39,SL!D39))</f>
        <v/>
      </c>
      <c r="F12" s="74" t="str">
        <f>IF(SL!G39=SL!I39,"",IF(SL!G39&gt;SL!I39,SL!D39,SL!B39))</f>
        <v/>
      </c>
      <c r="G12" s="74">
        <f t="shared" si="0"/>
        <v>0</v>
      </c>
      <c r="K12" s="74"/>
      <c r="L12" s="74"/>
    </row>
    <row r="13" spans="2:12" hidden="1" x14ac:dyDescent="0.2">
      <c r="C13" s="74" t="s">
        <v>57</v>
      </c>
      <c r="D13" s="74">
        <v>9</v>
      </c>
      <c r="E13" s="74" t="str">
        <f>IF(SL!G40=SL!I40,"",IF(SL!G40&gt;SL!I40,SL!B40,SL!D40))</f>
        <v/>
      </c>
      <c r="F13" s="74" t="str">
        <f>IF(SL!G40=SL!I40,"",IF(SL!G40&gt;SL!I40,SL!D40,SL!B40))</f>
        <v/>
      </c>
      <c r="G13" s="74">
        <f t="shared" si="0"/>
        <v>0</v>
      </c>
      <c r="K13" s="74"/>
      <c r="L13" s="74"/>
    </row>
    <row r="14" spans="2:12" hidden="1" x14ac:dyDescent="0.2">
      <c r="C14" s="74" t="s">
        <v>57</v>
      </c>
      <c r="D14" s="74">
        <v>8</v>
      </c>
      <c r="E14" s="74" t="str">
        <f>IF(SL!G43=SL!I43,"",IF(SL!G43&gt;SL!I43,SL!B43,SL!D43))</f>
        <v/>
      </c>
      <c r="F14" s="74" t="str">
        <f>IF(SL!G43=SL!I43,"",IF(SL!G43&gt;SL!I43,SL!D43,SL!B43))</f>
        <v/>
      </c>
      <c r="G14" s="74">
        <f t="shared" si="0"/>
        <v>0</v>
      </c>
      <c r="K14" s="74"/>
      <c r="L14" s="74"/>
    </row>
    <row r="15" spans="2:12" hidden="1" x14ac:dyDescent="0.2">
      <c r="L15" s="74"/>
    </row>
    <row r="16" spans="2:12" hidden="1" x14ac:dyDescent="0.2">
      <c r="C16" s="74" t="s">
        <v>43</v>
      </c>
      <c r="D16" s="74" t="s">
        <v>64</v>
      </c>
      <c r="L16" s="74"/>
    </row>
    <row r="17" spans="3:14" hidden="1" x14ac:dyDescent="0.2">
      <c r="C17" s="74">
        <v>1</v>
      </c>
      <c r="D17" s="74" t="str">
        <f>SL!H7</f>
        <v/>
      </c>
      <c r="E17" s="74">
        <f>F3</f>
        <v>40</v>
      </c>
      <c r="L17" s="74"/>
    </row>
    <row r="18" spans="3:14" hidden="1" x14ac:dyDescent="0.2">
      <c r="C18" s="74">
        <v>2</v>
      </c>
      <c r="D18" s="74" t="str">
        <f>SL!H8</f>
        <v/>
      </c>
      <c r="E18" s="74">
        <f>G3</f>
        <v>32</v>
      </c>
    </row>
    <row r="19" spans="3:14" hidden="1" x14ac:dyDescent="0.2">
      <c r="C19" s="74">
        <v>3</v>
      </c>
      <c r="D19" s="74" t="str">
        <f>SL!H9</f>
        <v/>
      </c>
      <c r="E19" s="74">
        <f>H3</f>
        <v>24</v>
      </c>
    </row>
    <row r="20" spans="3:14" hidden="1" x14ac:dyDescent="0.2">
      <c r="C20" s="74">
        <v>4</v>
      </c>
      <c r="D20" s="74" t="str">
        <f>SL!H10</f>
        <v/>
      </c>
      <c r="E20" s="74">
        <f>I3</f>
        <v>16</v>
      </c>
    </row>
    <row r="21" spans="3:14" hidden="1" x14ac:dyDescent="0.2">
      <c r="C21" s="74">
        <v>5</v>
      </c>
      <c r="D21" s="74" t="str">
        <f>SL!H11</f>
        <v/>
      </c>
      <c r="E21" s="74">
        <f>J3</f>
        <v>8</v>
      </c>
    </row>
    <row r="22" spans="3:14" hidden="1" x14ac:dyDescent="0.2">
      <c r="C22" s="74">
        <v>6</v>
      </c>
      <c r="D22" s="74" t="str">
        <f>SL!H12</f>
        <v/>
      </c>
      <c r="E22" s="74">
        <f>K3</f>
        <v>0</v>
      </c>
    </row>
    <row r="23" spans="3:14" hidden="1" x14ac:dyDescent="0.2">
      <c r="I23" s="74"/>
      <c r="J23" s="74"/>
      <c r="K23" s="74"/>
      <c r="L23" s="74"/>
      <c r="M23" s="74"/>
      <c r="N23" s="74"/>
    </row>
    <row r="24" spans="3:14" hidden="1" x14ac:dyDescent="0.2">
      <c r="D24" s="74" t="s">
        <v>64</v>
      </c>
      <c r="E24" s="74" t="s">
        <v>65</v>
      </c>
      <c r="F24" s="74" t="s">
        <v>36</v>
      </c>
      <c r="G24" s="74" t="s">
        <v>66</v>
      </c>
      <c r="I24" s="74"/>
      <c r="J24" s="74"/>
      <c r="K24" s="74"/>
      <c r="L24" s="74"/>
      <c r="M24" s="74"/>
      <c r="N24" s="74"/>
    </row>
    <row r="25" spans="3:14" hidden="1" x14ac:dyDescent="0.2">
      <c r="D25" s="74">
        <f>SL!B7</f>
        <v>0</v>
      </c>
      <c r="E25" s="74">
        <f t="shared" ref="E25:E30" si="1">SUMIF($E$6:$E$14,D25,$G$6:$G$14)</f>
        <v>0</v>
      </c>
      <c r="F25" s="74" t="e">
        <f t="shared" ref="F25:F30" si="2">VLOOKUP(D25,$D$17:$E$22,2,FALSE)</f>
        <v>#N/A</v>
      </c>
      <c r="G25" s="74" t="e">
        <f t="shared" ref="G25:G30" si="3">E25+F25</f>
        <v>#N/A</v>
      </c>
      <c r="I25" s="74"/>
      <c r="J25" s="74"/>
      <c r="K25" s="74"/>
      <c r="L25" s="74"/>
      <c r="M25" s="74"/>
      <c r="N25" s="74"/>
    </row>
    <row r="26" spans="3:14" hidden="1" x14ac:dyDescent="0.2">
      <c r="D26" s="74">
        <f>SL!B8</f>
        <v>0</v>
      </c>
      <c r="E26" s="74">
        <f>SUMIF($E$6:$E$14,D26,$G$6:$G$14)</f>
        <v>0</v>
      </c>
      <c r="F26" s="74" t="e">
        <f t="shared" si="2"/>
        <v>#N/A</v>
      </c>
      <c r="G26" s="74" t="e">
        <f t="shared" si="3"/>
        <v>#N/A</v>
      </c>
      <c r="I26" s="74"/>
      <c r="J26" s="74"/>
      <c r="K26" s="74"/>
      <c r="L26" s="74"/>
      <c r="M26" s="74"/>
      <c r="N26" s="74"/>
    </row>
    <row r="27" spans="3:14" hidden="1" x14ac:dyDescent="0.2">
      <c r="D27" s="74">
        <f>SL!B9</f>
        <v>0</v>
      </c>
      <c r="E27" s="74">
        <f t="shared" si="1"/>
        <v>0</v>
      </c>
      <c r="F27" s="74" t="e">
        <f t="shared" si="2"/>
        <v>#N/A</v>
      </c>
      <c r="G27" s="74" t="e">
        <f t="shared" si="3"/>
        <v>#N/A</v>
      </c>
      <c r="I27" s="74"/>
      <c r="J27" s="74"/>
      <c r="K27" s="74"/>
      <c r="L27" s="74"/>
      <c r="M27" s="74"/>
      <c r="N27" s="74"/>
    </row>
    <row r="28" spans="3:14" hidden="1" x14ac:dyDescent="0.2">
      <c r="D28" s="74">
        <f>SL!B10</f>
        <v>0</v>
      </c>
      <c r="E28" s="74">
        <f t="shared" si="1"/>
        <v>0</v>
      </c>
      <c r="F28" s="74" t="e">
        <f t="shared" si="2"/>
        <v>#N/A</v>
      </c>
      <c r="G28" s="74" t="e">
        <f t="shared" si="3"/>
        <v>#N/A</v>
      </c>
      <c r="I28" s="74"/>
      <c r="J28" s="74"/>
      <c r="K28" s="74"/>
      <c r="L28" s="74"/>
      <c r="M28" s="74"/>
      <c r="N28" s="74"/>
    </row>
    <row r="29" spans="3:14" hidden="1" x14ac:dyDescent="0.2">
      <c r="D29" s="74">
        <f>SL!B11</f>
        <v>0</v>
      </c>
      <c r="E29" s="74">
        <f t="shared" si="1"/>
        <v>0</v>
      </c>
      <c r="F29" s="74" t="e">
        <f t="shared" si="2"/>
        <v>#N/A</v>
      </c>
      <c r="G29" s="74" t="e">
        <f t="shared" si="3"/>
        <v>#N/A</v>
      </c>
      <c r="I29" s="74"/>
      <c r="J29" s="74"/>
      <c r="K29" s="74"/>
      <c r="L29" s="74"/>
      <c r="M29" s="74"/>
      <c r="N29" s="74"/>
    </row>
    <row r="30" spans="3:14" hidden="1" x14ac:dyDescent="0.2">
      <c r="D30" s="74">
        <f>SL!B12</f>
        <v>0</v>
      </c>
      <c r="E30" s="74">
        <f t="shared" si="1"/>
        <v>0</v>
      </c>
      <c r="F30" s="74" t="e">
        <f t="shared" si="2"/>
        <v>#N/A</v>
      </c>
      <c r="G30" s="74" t="e">
        <f t="shared" si="3"/>
        <v>#N/A</v>
      </c>
    </row>
    <row r="32" spans="3:14" ht="13.5" thickBot="1" x14ac:dyDescent="0.25"/>
    <row r="33" spans="2:14" ht="13.5" thickBot="1" x14ac:dyDescent="0.25">
      <c r="B33"/>
      <c r="C33" s="446" t="s">
        <v>67</v>
      </c>
      <c r="D33" s="457"/>
      <c r="E33" s="458" t="s">
        <v>68</v>
      </c>
      <c r="F33" s="459"/>
      <c r="G33" s="459"/>
      <c r="H33" s="459"/>
      <c r="I33" s="459"/>
      <c r="J33" s="460"/>
    </row>
    <row r="34" spans="2:14" ht="13.5" thickBot="1" x14ac:dyDescent="0.25">
      <c r="B34"/>
      <c r="C34" s="76" t="s">
        <v>56</v>
      </c>
      <c r="D34" s="77" t="s">
        <v>57</v>
      </c>
      <c r="E34" s="78">
        <v>1</v>
      </c>
      <c r="F34" s="79">
        <v>2</v>
      </c>
      <c r="G34" s="79">
        <v>3</v>
      </c>
      <c r="H34" s="79">
        <v>4</v>
      </c>
      <c r="I34" s="80">
        <v>5</v>
      </c>
      <c r="J34" s="81">
        <v>6</v>
      </c>
    </row>
    <row r="35" spans="2:14" x14ac:dyDescent="0.2">
      <c r="B35" s="82" t="s">
        <v>0</v>
      </c>
      <c r="C35" s="83">
        <v>0</v>
      </c>
      <c r="D35" s="466">
        <v>0</v>
      </c>
      <c r="E35" s="467">
        <v>40</v>
      </c>
      <c r="F35" s="467">
        <v>32</v>
      </c>
      <c r="G35" s="467">
        <v>24</v>
      </c>
      <c r="H35" s="467">
        <v>16</v>
      </c>
      <c r="I35" s="468">
        <v>8</v>
      </c>
      <c r="J35" s="469">
        <v>0</v>
      </c>
    </row>
    <row r="36" spans="2:14" x14ac:dyDescent="0.2">
      <c r="B36" s="84" t="s">
        <v>69</v>
      </c>
      <c r="C36" s="470">
        <v>0</v>
      </c>
      <c r="D36" s="471">
        <v>0</v>
      </c>
      <c r="E36" s="472">
        <v>20</v>
      </c>
      <c r="F36" s="472">
        <v>16</v>
      </c>
      <c r="G36" s="472">
        <v>12</v>
      </c>
      <c r="H36" s="472">
        <v>8</v>
      </c>
      <c r="I36" s="473">
        <v>4</v>
      </c>
      <c r="J36" s="474">
        <v>0</v>
      </c>
    </row>
    <row r="37" spans="2:14" ht="13.5" thickBot="1" x14ac:dyDescent="0.25">
      <c r="B37" s="85" t="s">
        <v>70</v>
      </c>
      <c r="C37" s="475">
        <v>0</v>
      </c>
      <c r="D37" s="476">
        <v>0</v>
      </c>
      <c r="E37" s="477">
        <v>10</v>
      </c>
      <c r="F37" s="478">
        <v>8</v>
      </c>
      <c r="G37" s="478">
        <v>6</v>
      </c>
      <c r="H37" s="478">
        <v>4</v>
      </c>
      <c r="I37" s="479">
        <v>2</v>
      </c>
      <c r="J37" s="480">
        <v>0</v>
      </c>
    </row>
    <row r="38" spans="2:14" x14ac:dyDescent="0.2">
      <c r="J38" s="481">
        <v>44091</v>
      </c>
    </row>
    <row r="41" spans="2:14" ht="13.5" hidden="1" thickBot="1" x14ac:dyDescent="0.25">
      <c r="C41" s="86" t="s">
        <v>71</v>
      </c>
      <c r="D41" s="87" t="s">
        <v>72</v>
      </c>
      <c r="E41" s="461" t="s">
        <v>73</v>
      </c>
      <c r="F41" s="462"/>
      <c r="G41" s="462"/>
      <c r="H41" s="462"/>
      <c r="I41" s="462"/>
      <c r="J41" s="463"/>
    </row>
    <row r="42" spans="2:14" ht="24.95" hidden="1" customHeight="1" x14ac:dyDescent="0.2">
      <c r="C42" s="88" t="s">
        <v>101</v>
      </c>
      <c r="D42" s="95">
        <v>41943</v>
      </c>
      <c r="E42" s="452" t="s">
        <v>102</v>
      </c>
      <c r="F42" s="453"/>
      <c r="G42" s="453"/>
      <c r="H42" s="453"/>
      <c r="I42" s="453"/>
      <c r="J42" s="454"/>
    </row>
    <row r="43" spans="2:14" s="74" customFormat="1" hidden="1" x14ac:dyDescent="0.2">
      <c r="C43" s="96" t="s">
        <v>74</v>
      </c>
      <c r="D43" s="97" t="s">
        <v>95</v>
      </c>
      <c r="E43" s="464" t="s">
        <v>75</v>
      </c>
      <c r="F43" s="464"/>
      <c r="G43" s="464"/>
      <c r="H43" s="464"/>
      <c r="I43" s="464"/>
      <c r="J43" s="465"/>
      <c r="K43"/>
      <c r="N43"/>
    </row>
    <row r="44" spans="2:14" s="74" customFormat="1" hidden="1" x14ac:dyDescent="0.2">
      <c r="C44" s="89" t="s">
        <v>76</v>
      </c>
      <c r="D44" s="91" t="s">
        <v>95</v>
      </c>
      <c r="E44" s="450" t="s">
        <v>77</v>
      </c>
      <c r="F44" s="450"/>
      <c r="G44" s="450"/>
      <c r="H44" s="450"/>
      <c r="I44" s="450"/>
      <c r="J44" s="451"/>
      <c r="K44"/>
      <c r="N44"/>
    </row>
    <row r="45" spans="2:14" ht="74.099999999999994" hidden="1" customHeight="1" x14ac:dyDescent="0.2">
      <c r="C45" s="89" t="s">
        <v>78</v>
      </c>
      <c r="D45" s="91" t="s">
        <v>94</v>
      </c>
      <c r="E45" s="449" t="s">
        <v>79</v>
      </c>
      <c r="F45" s="450"/>
      <c r="G45" s="450"/>
      <c r="H45" s="450"/>
      <c r="I45" s="450"/>
      <c r="J45" s="451"/>
    </row>
    <row r="46" spans="2:14" ht="60" hidden="1" customHeight="1" x14ac:dyDescent="0.2">
      <c r="C46" s="89" t="s">
        <v>80</v>
      </c>
      <c r="D46" s="91" t="s">
        <v>93</v>
      </c>
      <c r="E46" s="449" t="s">
        <v>81</v>
      </c>
      <c r="F46" s="450"/>
      <c r="G46" s="450"/>
      <c r="H46" s="450"/>
      <c r="I46" s="450"/>
      <c r="J46" s="451"/>
    </row>
    <row r="47" spans="2:14" hidden="1" x14ac:dyDescent="0.2">
      <c r="C47" s="89" t="s">
        <v>82</v>
      </c>
      <c r="D47" s="91" t="s">
        <v>92</v>
      </c>
      <c r="E47" s="450" t="s">
        <v>83</v>
      </c>
      <c r="F47" s="450"/>
      <c r="G47" s="450"/>
      <c r="H47" s="450"/>
      <c r="I47" s="450"/>
      <c r="J47" s="451"/>
    </row>
    <row r="48" spans="2:14" ht="102" hidden="1" customHeight="1" x14ac:dyDescent="0.2">
      <c r="C48" s="89" t="s">
        <v>84</v>
      </c>
      <c r="D48" s="91" t="s">
        <v>91</v>
      </c>
      <c r="E48" s="449" t="s">
        <v>85</v>
      </c>
      <c r="F48" s="450"/>
      <c r="G48" s="450"/>
      <c r="H48" s="450"/>
      <c r="I48" s="450"/>
      <c r="J48" s="451"/>
    </row>
    <row r="49" spans="3:10" ht="39" hidden="1" customHeight="1" x14ac:dyDescent="0.2">
      <c r="C49" s="89" t="s">
        <v>86</v>
      </c>
      <c r="D49" s="91" t="s">
        <v>91</v>
      </c>
      <c r="E49" s="449" t="s">
        <v>87</v>
      </c>
      <c r="F49" s="450"/>
      <c r="G49" s="450"/>
      <c r="H49" s="450"/>
      <c r="I49" s="450"/>
      <c r="J49" s="451"/>
    </row>
    <row r="50" spans="3:10" ht="13.5" hidden="1" thickBot="1" x14ac:dyDescent="0.25">
      <c r="C50" s="90" t="s">
        <v>88</v>
      </c>
      <c r="D50" s="92" t="s">
        <v>90</v>
      </c>
      <c r="E50" s="455" t="s">
        <v>89</v>
      </c>
      <c r="F50" s="455"/>
      <c r="G50" s="455"/>
      <c r="H50" s="455"/>
      <c r="I50" s="455"/>
      <c r="J50" s="456"/>
    </row>
  </sheetData>
  <sheetProtection algorithmName="SHA-512" hashValue="nUt5CASg7F3a1PEpca+CQdNuWCDertvBkYYJrntYEcin2Vap3/G+HXyHBmBoW33W9+zH34qp6GWiAhcj0MHjMQ==" saltValue="vHwht3Fd/ASEzjbBLbM3Tg==" spinCount="100000" sheet="1"/>
  <mergeCells count="12">
    <mergeCell ref="E49:J49"/>
    <mergeCell ref="E50:J50"/>
    <mergeCell ref="C33:D33"/>
    <mergeCell ref="E33:J33"/>
    <mergeCell ref="E41:J41"/>
    <mergeCell ref="E43:J43"/>
    <mergeCell ref="E44:J44"/>
    <mergeCell ref="E45:J45"/>
    <mergeCell ref="E42:J42"/>
    <mergeCell ref="E46:J46"/>
    <mergeCell ref="E47:J47"/>
    <mergeCell ref="E48:J48"/>
  </mergeCell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  <ignoredErrors>
    <ignoredError sqref="D43:D50 C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SL</vt:lpstr>
      <vt:lpstr>Tabelle</vt:lpstr>
      <vt:lpstr>Punkte</vt:lpstr>
      <vt:lpstr>dreier</vt:lpstr>
      <vt:lpstr>SL!Druckbereich</vt:lpstr>
      <vt:lpstr>ligen</vt:lpstr>
    </vt:vector>
  </TitlesOfParts>
  <Company>Oracle 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Müller</dc:creator>
  <cp:lastModifiedBy>Sabrina Stricker</cp:lastModifiedBy>
  <dcterms:created xsi:type="dcterms:W3CDTF">2014-10-18T12:22:06Z</dcterms:created>
  <dcterms:modified xsi:type="dcterms:W3CDTF">2020-09-17T07:42:01Z</dcterms:modified>
</cp:coreProperties>
</file>